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mizusima\Desktop\経費_20261024\"/>
    </mc:Choice>
  </mc:AlternateContent>
  <xr:revisionPtr revIDLastSave="0" documentId="13_ncr:1_{F20D3B2A-43C3-4F34-9578-F0D505E1DB99}" xr6:coauthVersionLast="47" xr6:coauthVersionMax="47" xr10:uidLastSave="{00000000-0000-0000-0000-000000000000}"/>
  <bookViews>
    <workbookView xWindow="-120" yWindow="-120" windowWidth="29040" windowHeight="15720" xr2:uid="{E8416EBA-C101-4F55-A3BC-F1E7C7AF1ADC}"/>
  </bookViews>
  <sheets>
    <sheet name="入力について" sheetId="9" r:id="rId1"/>
    <sheet name="入力ボックス" sheetId="8" r:id="rId2"/>
    <sheet name="②委員等謝金" sheetId="3" r:id="rId3"/>
    <sheet name="名簿一覧" sheetId="6" r:id="rId4"/>
    <sheet name="リスト" sheetId="7" state="hidden" r:id="rId5"/>
  </sheets>
  <definedNames>
    <definedName name="_xlnm._FilterDatabase" localSheetId="2" hidden="1">②委員等謝金!$B$10:$I$10</definedName>
    <definedName name="_xlnm._FilterDatabase" localSheetId="3" hidden="1">名簿一覧!$B$4:$N$30</definedName>
    <definedName name="Done_Apr">#REF!</definedName>
    <definedName name="Done_Aug">#REF!</definedName>
    <definedName name="Done_Dec">#REF!</definedName>
    <definedName name="Done_Feb">#REF!</definedName>
    <definedName name="Done_Jan">#REF!</definedName>
    <definedName name="Done_Jul">#REF!</definedName>
    <definedName name="Done_Jun">#REF!</definedName>
    <definedName name="Done_Mar">#REF!</definedName>
    <definedName name="Done_May">#REF!</definedName>
    <definedName name="Done_Nov">#REF!</definedName>
    <definedName name="Done_Oct">#REF!</definedName>
    <definedName name="Done_Sep">#REF!</definedName>
    <definedName name="_xlnm.Print_Area" localSheetId="2">②委員等謝金!$B$1:$I$61</definedName>
    <definedName name="_xlnm.Print_Area" localSheetId="0">入力について!$A$1:$E$47</definedName>
    <definedName name="_xlnm.Print_Area" localSheetId="3">名簿一覧!$B:$N</definedName>
    <definedName name="あ">#REF!</definedName>
    <definedName name="完了">#REF!,#REF!,#REF!,#REF!,#REF!,#REF!,#REF!,#REF!,#REF!,#REF!,#REF!,#REF!</definedName>
    <definedName name="変更前">#REF!</definedName>
    <definedName name="変更前1">#REF!</definedName>
    <definedName name="変更前2">#REF!,#REF!,#REF!,#REF!,#REF!,#REF!,#REF!,#REF!,#REF!,#REF!,#REF!,#REF!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3" l="1"/>
  <c r="F11" i="3"/>
  <c r="I8" i="3" l="1"/>
  <c r="I3" i="6"/>
  <c r="K3" i="6"/>
  <c r="P10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Q6" i="6"/>
  <c r="R6" i="6"/>
  <c r="Q7" i="6"/>
  <c r="R7" i="6"/>
  <c r="Q8" i="6"/>
  <c r="R8" i="6"/>
  <c r="Q9" i="6"/>
  <c r="R9" i="6"/>
  <c r="Q10" i="6"/>
  <c r="R10" i="6"/>
  <c r="Q11" i="6"/>
  <c r="R11" i="6"/>
  <c r="Q12" i="6"/>
  <c r="R12" i="6"/>
  <c r="Q13" i="6"/>
  <c r="R13" i="6"/>
  <c r="Q14" i="6"/>
  <c r="R14" i="6"/>
  <c r="Q15" i="6"/>
  <c r="R15" i="6"/>
  <c r="Q16" i="6"/>
  <c r="R16" i="6"/>
  <c r="Q17" i="6"/>
  <c r="R17" i="6"/>
  <c r="Q18" i="6"/>
  <c r="R18" i="6"/>
  <c r="Q19" i="6"/>
  <c r="R19" i="6"/>
  <c r="Q20" i="6"/>
  <c r="R20" i="6"/>
  <c r="Q21" i="6"/>
  <c r="R21" i="6"/>
  <c r="Q22" i="6"/>
  <c r="R22" i="6"/>
  <c r="Q23" i="6"/>
  <c r="R23" i="6"/>
  <c r="Q24" i="6"/>
  <c r="R24" i="6"/>
  <c r="Q25" i="6"/>
  <c r="R25" i="6"/>
  <c r="Q26" i="6"/>
  <c r="R26" i="6"/>
  <c r="Q27" i="6"/>
  <c r="R27" i="6"/>
  <c r="Q28" i="6"/>
  <c r="R28" i="6"/>
  <c r="Q29" i="6"/>
  <c r="R29" i="6"/>
  <c r="Q30" i="6"/>
  <c r="R30" i="6"/>
  <c r="Q31" i="6"/>
  <c r="R31" i="6"/>
  <c r="Q32" i="6"/>
  <c r="R32" i="6"/>
  <c r="Q33" i="6"/>
  <c r="R33" i="6"/>
  <c r="Q34" i="6"/>
  <c r="R34" i="6"/>
  <c r="Q35" i="6"/>
  <c r="R35" i="6"/>
  <c r="Q36" i="6"/>
  <c r="R36" i="6"/>
  <c r="Q37" i="6"/>
  <c r="R37" i="6"/>
  <c r="Q38" i="6"/>
  <c r="R38" i="6"/>
  <c r="Q39" i="6"/>
  <c r="R39" i="6"/>
  <c r="Q40" i="6"/>
  <c r="R40" i="6"/>
  <c r="Q41" i="6"/>
  <c r="R41" i="6"/>
  <c r="Q42" i="6"/>
  <c r="R42" i="6"/>
  <c r="Q43" i="6"/>
  <c r="R43" i="6"/>
  <c r="Q44" i="6"/>
  <c r="R44" i="6"/>
  <c r="Q45" i="6"/>
  <c r="R45" i="6"/>
  <c r="Q46" i="6"/>
  <c r="R46" i="6"/>
  <c r="Q47" i="6"/>
  <c r="R47" i="6"/>
  <c r="Q48" i="6"/>
  <c r="R48" i="6"/>
  <c r="Q49" i="6"/>
  <c r="R49" i="6"/>
  <c r="Q50" i="6"/>
  <c r="R50" i="6"/>
  <c r="Q51" i="6"/>
  <c r="R51" i="6"/>
  <c r="Q52" i="6"/>
  <c r="R52" i="6"/>
  <c r="Q53" i="6"/>
  <c r="R53" i="6"/>
  <c r="Q54" i="6"/>
  <c r="R54" i="6"/>
  <c r="Q5" i="6"/>
  <c r="R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P15" i="6" s="1"/>
  <c r="D14" i="6"/>
  <c r="P14" i="6" s="1"/>
  <c r="D13" i="6"/>
  <c r="P13" i="6" s="1"/>
  <c r="D12" i="6"/>
  <c r="P12" i="6" s="1"/>
  <c r="D11" i="6"/>
  <c r="P11" i="6" s="1"/>
  <c r="D10" i="6"/>
  <c r="D9" i="6"/>
  <c r="P9" i="6" s="1"/>
  <c r="D8" i="6"/>
  <c r="P8" i="6" s="1"/>
  <c r="D7" i="6"/>
  <c r="P7" i="6" s="1"/>
  <c r="D6" i="6"/>
  <c r="P6" i="6" s="1"/>
  <c r="D5" i="6"/>
  <c r="P5" i="6" s="1"/>
  <c r="D4" i="6"/>
  <c r="B1" i="3"/>
  <c r="B3" i="3" l="1"/>
  <c r="I1" i="3"/>
  <c r="O5" i="6" l="1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K6" i="6"/>
  <c r="H12" i="3" s="1"/>
  <c r="E12" i="3" l="1"/>
  <c r="L12" i="3" s="1"/>
  <c r="F12" i="3"/>
  <c r="G12" i="3"/>
  <c r="M12" i="3" s="1"/>
  <c r="E13" i="3"/>
  <c r="L13" i="3" s="1"/>
  <c r="F13" i="3"/>
  <c r="G13" i="3"/>
  <c r="M13" i="3" s="1"/>
  <c r="E14" i="3"/>
  <c r="L14" i="3" s="1"/>
  <c r="F14" i="3"/>
  <c r="G14" i="3"/>
  <c r="M14" i="3" s="1"/>
  <c r="E15" i="3"/>
  <c r="L15" i="3" s="1"/>
  <c r="F15" i="3"/>
  <c r="G15" i="3"/>
  <c r="M15" i="3" s="1"/>
  <c r="E16" i="3"/>
  <c r="L16" i="3" s="1"/>
  <c r="F16" i="3"/>
  <c r="G16" i="3"/>
  <c r="M16" i="3" s="1"/>
  <c r="E17" i="3"/>
  <c r="L17" i="3" s="1"/>
  <c r="F17" i="3"/>
  <c r="G17" i="3"/>
  <c r="M17" i="3" s="1"/>
  <c r="E18" i="3"/>
  <c r="L18" i="3" s="1"/>
  <c r="F18" i="3"/>
  <c r="G18" i="3"/>
  <c r="M18" i="3" s="1"/>
  <c r="E19" i="3"/>
  <c r="L19" i="3" s="1"/>
  <c r="F19" i="3"/>
  <c r="G19" i="3"/>
  <c r="M19" i="3" s="1"/>
  <c r="E20" i="3"/>
  <c r="L20" i="3" s="1"/>
  <c r="F20" i="3"/>
  <c r="G20" i="3"/>
  <c r="M20" i="3" s="1"/>
  <c r="E21" i="3"/>
  <c r="L21" i="3" s="1"/>
  <c r="F21" i="3"/>
  <c r="G21" i="3"/>
  <c r="M21" i="3" s="1"/>
  <c r="E22" i="3"/>
  <c r="L22" i="3" s="1"/>
  <c r="F22" i="3"/>
  <c r="G22" i="3"/>
  <c r="M22" i="3" s="1"/>
  <c r="E23" i="3"/>
  <c r="L23" i="3" s="1"/>
  <c r="F23" i="3"/>
  <c r="G23" i="3"/>
  <c r="M23" i="3" s="1"/>
  <c r="E24" i="3"/>
  <c r="L24" i="3" s="1"/>
  <c r="F24" i="3"/>
  <c r="G24" i="3"/>
  <c r="M24" i="3" s="1"/>
  <c r="E25" i="3"/>
  <c r="F25" i="3"/>
  <c r="G25" i="3"/>
  <c r="E26" i="3"/>
  <c r="F26" i="3"/>
  <c r="G26" i="3"/>
  <c r="E27" i="3"/>
  <c r="F27" i="3"/>
  <c r="G27" i="3"/>
  <c r="E28" i="3"/>
  <c r="F28" i="3"/>
  <c r="G28" i="3"/>
  <c r="C29" i="3"/>
  <c r="D29" i="3" s="1"/>
  <c r="E29" i="3"/>
  <c r="F29" i="3"/>
  <c r="G29" i="3"/>
  <c r="E30" i="3"/>
  <c r="F30" i="3"/>
  <c r="G30" i="3"/>
  <c r="E31" i="3"/>
  <c r="L37" i="3" s="1"/>
  <c r="F31" i="3"/>
  <c r="G31" i="3"/>
  <c r="M37" i="3" s="1"/>
  <c r="E32" i="3"/>
  <c r="L38" i="3" s="1"/>
  <c r="F32" i="3"/>
  <c r="G32" i="3"/>
  <c r="M38" i="3" s="1"/>
  <c r="E33" i="3"/>
  <c r="L39" i="3" s="1"/>
  <c r="F33" i="3"/>
  <c r="G33" i="3"/>
  <c r="M39" i="3" s="1"/>
  <c r="E34" i="3"/>
  <c r="L40" i="3" s="1"/>
  <c r="F34" i="3"/>
  <c r="G34" i="3"/>
  <c r="M40" i="3" s="1"/>
  <c r="E35" i="3"/>
  <c r="L41" i="3" s="1"/>
  <c r="F35" i="3"/>
  <c r="G35" i="3"/>
  <c r="M41" i="3" s="1"/>
  <c r="C36" i="3"/>
  <c r="B36" i="3" s="1"/>
  <c r="E36" i="3"/>
  <c r="L42" i="3" s="1"/>
  <c r="F36" i="3"/>
  <c r="G36" i="3"/>
  <c r="M42" i="3" s="1"/>
  <c r="E37" i="3"/>
  <c r="L43" i="3" s="1"/>
  <c r="F37" i="3"/>
  <c r="G37" i="3"/>
  <c r="M43" i="3" s="1"/>
  <c r="E38" i="3"/>
  <c r="L44" i="3" s="1"/>
  <c r="F38" i="3"/>
  <c r="G38" i="3"/>
  <c r="M44" i="3" s="1"/>
  <c r="E39" i="3"/>
  <c r="L45" i="3" s="1"/>
  <c r="F39" i="3"/>
  <c r="G39" i="3"/>
  <c r="M45" i="3" s="1"/>
  <c r="E40" i="3"/>
  <c r="L46" i="3" s="1"/>
  <c r="F40" i="3"/>
  <c r="G40" i="3"/>
  <c r="M46" i="3" s="1"/>
  <c r="C41" i="3"/>
  <c r="D41" i="3" s="1"/>
  <c r="E41" i="3"/>
  <c r="L47" i="3" s="1"/>
  <c r="F41" i="3"/>
  <c r="G41" i="3"/>
  <c r="M47" i="3" s="1"/>
  <c r="E42" i="3"/>
  <c r="L48" i="3" s="1"/>
  <c r="F42" i="3"/>
  <c r="G42" i="3"/>
  <c r="M48" i="3" s="1"/>
  <c r="C43" i="3"/>
  <c r="B43" i="3" s="1"/>
  <c r="E43" i="3"/>
  <c r="L49" i="3" s="1"/>
  <c r="F43" i="3"/>
  <c r="G43" i="3"/>
  <c r="M49" i="3" s="1"/>
  <c r="E44" i="3"/>
  <c r="L50" i="3" s="1"/>
  <c r="F44" i="3"/>
  <c r="G44" i="3"/>
  <c r="M50" i="3" s="1"/>
  <c r="E45" i="3"/>
  <c r="L51" i="3" s="1"/>
  <c r="F45" i="3"/>
  <c r="G45" i="3"/>
  <c r="M51" i="3" s="1"/>
  <c r="E46" i="3"/>
  <c r="L52" i="3" s="1"/>
  <c r="F46" i="3"/>
  <c r="G46" i="3"/>
  <c r="M52" i="3" s="1"/>
  <c r="E47" i="3"/>
  <c r="L53" i="3" s="1"/>
  <c r="F47" i="3"/>
  <c r="G47" i="3"/>
  <c r="M53" i="3" s="1"/>
  <c r="E48" i="3"/>
  <c r="L54" i="3" s="1"/>
  <c r="F48" i="3"/>
  <c r="G48" i="3"/>
  <c r="M54" i="3" s="1"/>
  <c r="E49" i="3"/>
  <c r="L55" i="3" s="1"/>
  <c r="F49" i="3"/>
  <c r="G49" i="3"/>
  <c r="M55" i="3" s="1"/>
  <c r="C50" i="3"/>
  <c r="B50" i="3" s="1"/>
  <c r="E50" i="3"/>
  <c r="L56" i="3" s="1"/>
  <c r="F50" i="3"/>
  <c r="G50" i="3"/>
  <c r="M56" i="3" s="1"/>
  <c r="E51" i="3"/>
  <c r="L57" i="3" s="1"/>
  <c r="F51" i="3"/>
  <c r="G51" i="3"/>
  <c r="M57" i="3" s="1"/>
  <c r="C52" i="3"/>
  <c r="D52" i="3" s="1"/>
  <c r="E52" i="3"/>
  <c r="L58" i="3" s="1"/>
  <c r="F52" i="3"/>
  <c r="G52" i="3"/>
  <c r="M58" i="3" s="1"/>
  <c r="C53" i="3"/>
  <c r="D53" i="3" s="1"/>
  <c r="E53" i="3"/>
  <c r="L59" i="3" s="1"/>
  <c r="F53" i="3"/>
  <c r="G53" i="3"/>
  <c r="M59" i="3" s="1"/>
  <c r="E54" i="3"/>
  <c r="L60" i="3" s="1"/>
  <c r="F54" i="3"/>
  <c r="G54" i="3"/>
  <c r="M60" i="3" s="1"/>
  <c r="E55" i="3"/>
  <c r="F55" i="3"/>
  <c r="G55" i="3"/>
  <c r="E56" i="3"/>
  <c r="F56" i="3"/>
  <c r="G56" i="3"/>
  <c r="C57" i="3"/>
  <c r="B57" i="3" s="1"/>
  <c r="E57" i="3"/>
  <c r="F57" i="3"/>
  <c r="G57" i="3"/>
  <c r="E58" i="3"/>
  <c r="F58" i="3"/>
  <c r="G58" i="3"/>
  <c r="E59" i="3"/>
  <c r="F59" i="3"/>
  <c r="G59" i="3"/>
  <c r="C60" i="3"/>
  <c r="B60" i="3" s="1"/>
  <c r="E60" i="3"/>
  <c r="F60" i="3"/>
  <c r="G60" i="3"/>
  <c r="G11" i="3"/>
  <c r="M11" i="3" s="1"/>
  <c r="E11" i="3"/>
  <c r="L11" i="3" s="1"/>
  <c r="K53" i="6"/>
  <c r="C59" i="3" s="1"/>
  <c r="B59" i="3" s="1"/>
  <c r="K52" i="6"/>
  <c r="C58" i="3" s="1"/>
  <c r="D58" i="3" s="1"/>
  <c r="K51" i="6"/>
  <c r="K50" i="6"/>
  <c r="C56" i="3" s="1"/>
  <c r="K49" i="6"/>
  <c r="C55" i="3" s="1"/>
  <c r="B55" i="3" s="1"/>
  <c r="K48" i="6"/>
  <c r="C54" i="3" s="1"/>
  <c r="K47" i="6"/>
  <c r="K46" i="6"/>
  <c r="K45" i="6"/>
  <c r="C51" i="3" s="1"/>
  <c r="K44" i="6"/>
  <c r="K43" i="6"/>
  <c r="C49" i="3" s="1"/>
  <c r="K42" i="6"/>
  <c r="C48" i="3" s="1"/>
  <c r="K41" i="6"/>
  <c r="C47" i="3" s="1"/>
  <c r="B47" i="3" s="1"/>
  <c r="K40" i="6"/>
  <c r="C46" i="3" s="1"/>
  <c r="D46" i="3" s="1"/>
  <c r="K39" i="6"/>
  <c r="C45" i="3" s="1"/>
  <c r="B45" i="3" s="1"/>
  <c r="K38" i="6"/>
  <c r="C44" i="3" s="1"/>
  <c r="K37" i="6"/>
  <c r="K36" i="6"/>
  <c r="C42" i="3" s="1"/>
  <c r="K35" i="6"/>
  <c r="K34" i="6"/>
  <c r="C40" i="3" s="1"/>
  <c r="K33" i="6"/>
  <c r="C39" i="3" s="1"/>
  <c r="K32" i="6"/>
  <c r="C38" i="3" s="1"/>
  <c r="B38" i="3" s="1"/>
  <c r="K31" i="6"/>
  <c r="C37" i="3" s="1"/>
  <c r="K30" i="6"/>
  <c r="K29" i="6"/>
  <c r="C35" i="3" s="1"/>
  <c r="B35" i="3" s="1"/>
  <c r="K28" i="6"/>
  <c r="C34" i="3" s="1"/>
  <c r="D34" i="3" s="1"/>
  <c r="K27" i="6"/>
  <c r="C33" i="3" s="1"/>
  <c r="B33" i="3" s="1"/>
  <c r="K26" i="6"/>
  <c r="C32" i="3" s="1"/>
  <c r="K25" i="6"/>
  <c r="C31" i="3" s="1"/>
  <c r="B31" i="3" s="1"/>
  <c r="K24" i="6"/>
  <c r="C30" i="3" s="1"/>
  <c r="K23" i="6"/>
  <c r="K22" i="6"/>
  <c r="C28" i="3" s="1"/>
  <c r="K21" i="6"/>
  <c r="C27" i="3" s="1"/>
  <c r="K20" i="6"/>
  <c r="C26" i="3" s="1"/>
  <c r="K19" i="6"/>
  <c r="C25" i="3" s="1"/>
  <c r="K18" i="6"/>
  <c r="C24" i="3" s="1"/>
  <c r="K17" i="6"/>
  <c r="C23" i="3" s="1"/>
  <c r="B23" i="3" s="1"/>
  <c r="K16" i="6"/>
  <c r="K15" i="6"/>
  <c r="K14" i="6"/>
  <c r="K13" i="6"/>
  <c r="K12" i="6"/>
  <c r="K11" i="6"/>
  <c r="K10" i="6"/>
  <c r="K9" i="6"/>
  <c r="K8" i="6"/>
  <c r="K7" i="6"/>
  <c r="C12" i="3"/>
  <c r="K5" i="6"/>
  <c r="M30" i="3" l="1"/>
  <c r="M36" i="3"/>
  <c r="L27" i="3"/>
  <c r="L33" i="3"/>
  <c r="M26" i="3"/>
  <c r="M32" i="3"/>
  <c r="L30" i="3"/>
  <c r="L36" i="3"/>
  <c r="M35" i="3"/>
  <c r="M29" i="3"/>
  <c r="L26" i="3"/>
  <c r="L32" i="3"/>
  <c r="M33" i="3"/>
  <c r="M27" i="3"/>
  <c r="M25" i="3"/>
  <c r="M31" i="3"/>
  <c r="L25" i="3"/>
  <c r="L31" i="3"/>
  <c r="M28" i="3"/>
  <c r="M34" i="3"/>
  <c r="L29" i="3"/>
  <c r="L35" i="3"/>
  <c r="L28" i="3"/>
  <c r="L34" i="3"/>
  <c r="D60" i="3"/>
  <c r="C21" i="3"/>
  <c r="B21" i="3" s="1"/>
  <c r="H21" i="3"/>
  <c r="C18" i="3"/>
  <c r="B18" i="3" s="1"/>
  <c r="H18" i="3"/>
  <c r="C20" i="3"/>
  <c r="B20" i="3" s="1"/>
  <c r="H20" i="3"/>
  <c r="C19" i="3"/>
  <c r="D19" i="3" s="1"/>
  <c r="H19" i="3"/>
  <c r="C13" i="3"/>
  <c r="D13" i="3" s="1"/>
  <c r="H13" i="3"/>
  <c r="C16" i="3"/>
  <c r="D16" i="3" s="1"/>
  <c r="H16" i="3"/>
  <c r="C22" i="3"/>
  <c r="D22" i="3" s="1"/>
  <c r="H22" i="3"/>
  <c r="C14" i="3"/>
  <c r="B14" i="3" s="1"/>
  <c r="H14" i="3"/>
  <c r="C15" i="3"/>
  <c r="D15" i="3" s="1"/>
  <c r="H15" i="3"/>
  <c r="C17" i="3"/>
  <c r="D17" i="3" s="1"/>
  <c r="H17" i="3"/>
  <c r="C11" i="3"/>
  <c r="H11" i="3"/>
  <c r="D55" i="3"/>
  <c r="D50" i="3"/>
  <c r="D43" i="3"/>
  <c r="D31" i="3"/>
  <c r="D40" i="3"/>
  <c r="B40" i="3"/>
  <c r="D18" i="3"/>
  <c r="B30" i="3"/>
  <c r="D30" i="3"/>
  <c r="D54" i="3"/>
  <c r="B54" i="3"/>
  <c r="B42" i="3"/>
  <c r="D42" i="3"/>
  <c r="B32" i="3"/>
  <c r="D32" i="3"/>
  <c r="B44" i="3"/>
  <c r="D44" i="3"/>
  <c r="B56" i="3"/>
  <c r="D56" i="3"/>
  <c r="B28" i="3"/>
  <c r="D28" i="3"/>
  <c r="B12" i="3"/>
  <c r="D12" i="3"/>
  <c r="B24" i="3"/>
  <c r="D24" i="3"/>
  <c r="B48" i="3"/>
  <c r="D48" i="3"/>
  <c r="B25" i="3"/>
  <c r="D25" i="3"/>
  <c r="B37" i="3"/>
  <c r="D37" i="3"/>
  <c r="B49" i="3"/>
  <c r="D49" i="3"/>
  <c r="B26" i="3"/>
  <c r="D26" i="3"/>
  <c r="B27" i="3"/>
  <c r="D27" i="3"/>
  <c r="B39" i="3"/>
  <c r="D39" i="3"/>
  <c r="B51" i="3"/>
  <c r="D51" i="3"/>
  <c r="B41" i="3"/>
  <c r="B53" i="3"/>
  <c r="B52" i="3"/>
  <c r="B29" i="3"/>
  <c r="D38" i="3"/>
  <c r="D36" i="3"/>
  <c r="D59" i="3"/>
  <c r="D47" i="3"/>
  <c r="D35" i="3"/>
  <c r="D23" i="3"/>
  <c r="D57" i="3"/>
  <c r="D45" i="3"/>
  <c r="D33" i="3"/>
  <c r="B58" i="3"/>
  <c r="B46" i="3"/>
  <c r="B34" i="3"/>
  <c r="D21" i="3" l="1"/>
  <c r="D11" i="3"/>
  <c r="B11" i="3"/>
  <c r="B16" i="3"/>
  <c r="D14" i="3"/>
  <c r="B22" i="3"/>
  <c r="B15" i="3"/>
  <c r="D20" i="3"/>
  <c r="B19" i="3"/>
  <c r="B13" i="3"/>
  <c r="B17" i="3"/>
  <c r="C61" i="3"/>
  <c r="D8" i="3" s="1"/>
  <c r="D61" i="3" l="1"/>
  <c r="E8" i="3" l="1"/>
</calcChain>
</file>

<file path=xl/sharedStrings.xml><?xml version="1.0" encoding="utf-8"?>
<sst xmlns="http://schemas.openxmlformats.org/spreadsheetml/2006/main" count="110" uniqueCount="100">
  <si>
    <t>(合計)</t>
    <rPh sb="1" eb="3">
      <t>ゴウケイ</t>
    </rPh>
    <phoneticPr fontId="2"/>
  </si>
  <si>
    <t>補助事業に要する経費</t>
    <rPh sb="0" eb="4">
      <t>ホジョジギョウ</t>
    </rPh>
    <rPh sb="5" eb="6">
      <t>ヨウ</t>
    </rPh>
    <rPh sb="8" eb="10">
      <t>ケイヒ</t>
    </rPh>
    <phoneticPr fontId="2"/>
  </si>
  <si>
    <t>補助対象経費</t>
    <rPh sb="0" eb="6">
      <t>ホジョタイショウケイヒ</t>
    </rPh>
    <phoneticPr fontId="2"/>
  </si>
  <si>
    <t>補助金額</t>
    <rPh sb="0" eb="4">
      <t>ホジョキンガク</t>
    </rPh>
    <phoneticPr fontId="2"/>
  </si>
  <si>
    <t>自己負担額</t>
    <rPh sb="0" eb="5">
      <t>ジコフタンガク</t>
    </rPh>
    <phoneticPr fontId="2"/>
  </si>
  <si>
    <t>証ひょう番号</t>
    <rPh sb="0" eb="1">
      <t>アカシ</t>
    </rPh>
    <rPh sb="4" eb="6">
      <t>バンゴウ</t>
    </rPh>
    <phoneticPr fontId="2"/>
  </si>
  <si>
    <t>支払日</t>
    <rPh sb="0" eb="2">
      <t>シハライ</t>
    </rPh>
    <rPh sb="2" eb="3">
      <t>ビ</t>
    </rPh>
    <phoneticPr fontId="2"/>
  </si>
  <si>
    <t>合計</t>
    <rPh sb="0" eb="2">
      <t>ゴウケイ</t>
    </rPh>
    <phoneticPr fontId="2"/>
  </si>
  <si>
    <t>②委員等謝金</t>
    <rPh sb="1" eb="3">
      <t>イイン</t>
    </rPh>
    <rPh sb="3" eb="4">
      <t>ナド</t>
    </rPh>
    <rPh sb="4" eb="6">
      <t>シャキン</t>
    </rPh>
    <phoneticPr fontId="2"/>
  </si>
  <si>
    <t>支出内容</t>
    <rPh sb="0" eb="2">
      <t>シシュツ</t>
    </rPh>
    <rPh sb="2" eb="4">
      <t>ナイヨウ</t>
    </rPh>
    <phoneticPr fontId="2"/>
  </si>
  <si>
    <t>イベント名</t>
    <rPh sb="4" eb="5">
      <t>メイ</t>
    </rPh>
    <phoneticPr fontId="2"/>
  </si>
  <si>
    <r>
      <rPr>
        <sz val="8"/>
        <rFont val="Meiryo UI"/>
        <family val="3"/>
        <charset val="128"/>
      </rPr>
      <t xml:space="preserve">発注・申込・契約日
</t>
    </r>
    <r>
      <rPr>
        <sz val="9"/>
        <rFont val="Meiryo UI"/>
        <family val="3"/>
        <charset val="128"/>
      </rPr>
      <t>(業務依頼日)</t>
    </r>
    <rPh sb="0" eb="2">
      <t>ハッチュウ</t>
    </rPh>
    <rPh sb="3" eb="5">
      <t>モウシコミ</t>
    </rPh>
    <rPh sb="6" eb="8">
      <t>ケイヤク</t>
    </rPh>
    <rPh sb="8" eb="9">
      <t>ビ</t>
    </rPh>
    <rPh sb="11" eb="13">
      <t>ギョウム</t>
    </rPh>
    <rPh sb="13" eb="15">
      <t>イライ</t>
    </rPh>
    <rPh sb="15" eb="16">
      <t>ヒ</t>
    </rPh>
    <phoneticPr fontId="2"/>
  </si>
  <si>
    <t>数量</t>
    <rPh sb="0" eb="2">
      <t>スウリョウ</t>
    </rPh>
    <phoneticPr fontId="2"/>
  </si>
  <si>
    <t>支払先</t>
    <rPh sb="0" eb="3">
      <t>シハライサキ</t>
    </rPh>
    <phoneticPr fontId="2"/>
  </si>
  <si>
    <t>支払日</t>
    <rPh sb="0" eb="3">
      <t>シハライビ</t>
    </rPh>
    <phoneticPr fontId="2"/>
  </si>
  <si>
    <t>発注・申込・契約日
(業務依頼日)</t>
    <phoneticPr fontId="2"/>
  </si>
  <si>
    <t>謝金</t>
    <rPh sb="0" eb="2">
      <t>シャキン</t>
    </rPh>
    <phoneticPr fontId="2"/>
  </si>
  <si>
    <t>所属・役職</t>
    <rPh sb="0" eb="2">
      <t>ショゾク</t>
    </rPh>
    <rPh sb="3" eb="5">
      <t>ヤクショク</t>
    </rPh>
    <phoneticPr fontId="2"/>
  </si>
  <si>
    <t>住所</t>
    <rPh sb="0" eb="2">
      <t>ジュウショ</t>
    </rPh>
    <phoneticPr fontId="2"/>
  </si>
  <si>
    <t>専門分野、選任理由</t>
    <phoneticPr fontId="2"/>
  </si>
  <si>
    <t>専門家謝金</t>
    <phoneticPr fontId="2"/>
  </si>
  <si>
    <t>委員謝金</t>
    <phoneticPr fontId="2"/>
  </si>
  <si>
    <t>①大学教授クラス</t>
  </si>
  <si>
    <t>①弁護士</t>
  </si>
  <si>
    <t>①弁理士</t>
  </si>
  <si>
    <t>①公認会計士</t>
  </si>
  <si>
    <t>②中小企業診断士</t>
  </si>
  <si>
    <t>②社会保険労務士</t>
  </si>
  <si>
    <t>②司法書士</t>
  </si>
  <si>
    <t>②行政書士</t>
  </si>
  <si>
    <t>②システムエンジニア</t>
  </si>
  <si>
    <t>②IT コーディネーター情報コンサルタント</t>
  </si>
  <si>
    <t>②技術士</t>
  </si>
  <si>
    <t>③大学講師</t>
  </si>
  <si>
    <t>③その他</t>
  </si>
  <si>
    <t>委員/専門家</t>
    <rPh sb="3" eb="6">
      <t>センモンカ</t>
    </rPh>
    <phoneticPr fontId="2"/>
  </si>
  <si>
    <t>専門職
資格など①～③</t>
    <rPh sb="0" eb="3">
      <t>センモンショク</t>
    </rPh>
    <rPh sb="4" eb="6">
      <t>シカク</t>
    </rPh>
    <phoneticPr fontId="2"/>
  </si>
  <si>
    <t>公募要領 別添2</t>
    <rPh sb="0" eb="2">
      <t>コウボ</t>
    </rPh>
    <rPh sb="2" eb="4">
      <t>ヨウリョウ</t>
    </rPh>
    <rPh sb="5" eb="7">
      <t>ベッテン</t>
    </rPh>
    <phoneticPr fontId="2"/>
  </si>
  <si>
    <t>謝金(税別)</t>
    <rPh sb="3" eb="5">
      <t>ゼイベツ</t>
    </rPh>
    <phoneticPr fontId="2"/>
  </si>
  <si>
    <t>②大学准教授</t>
    <phoneticPr fontId="2"/>
  </si>
  <si>
    <t>②税理士</t>
    <phoneticPr fontId="2"/>
  </si>
  <si>
    <t>支出内容
（委員/専門家等の氏名）</t>
    <rPh sb="0" eb="2">
      <t>シシュツ</t>
    </rPh>
    <rPh sb="2" eb="4">
      <t>ナイヨウ</t>
    </rPh>
    <rPh sb="9" eb="12">
      <t>センモンカ</t>
    </rPh>
    <rPh sb="12" eb="13">
      <t>ナド</t>
    </rPh>
    <rPh sb="14" eb="16">
      <t>シメイ</t>
    </rPh>
    <phoneticPr fontId="2"/>
  </si>
  <si>
    <t>支払先</t>
    <rPh sb="0" eb="2">
      <t>シハライ</t>
    </rPh>
    <rPh sb="2" eb="3">
      <t>サキ</t>
    </rPh>
    <phoneticPr fontId="2"/>
  </si>
  <si>
    <t>委員会・専門家名簿一覧</t>
    <rPh sb="0" eb="3">
      <t>イインカイ</t>
    </rPh>
    <rPh sb="4" eb="7">
      <t>センモンカ</t>
    </rPh>
    <rPh sb="7" eb="9">
      <t>メイボ</t>
    </rPh>
    <rPh sb="9" eb="11">
      <t>イチラン</t>
    </rPh>
    <phoneticPr fontId="2"/>
  </si>
  <si>
    <t>↓30行を非表示にしています。使用する場合は再表示してください。</t>
    <rPh sb="3" eb="4">
      <t>ギョウ</t>
    </rPh>
    <rPh sb="5" eb="8">
      <t>ヒヒョウジ</t>
    </rPh>
    <rPh sb="15" eb="17">
      <t>シヨウ</t>
    </rPh>
    <rPh sb="19" eb="21">
      <t>バアイ</t>
    </rPh>
    <rPh sb="22" eb="25">
      <t>サイヒョウジ</t>
    </rPh>
    <phoneticPr fontId="5"/>
  </si>
  <si>
    <r>
      <t>補助事業者基本情報　</t>
    </r>
    <r>
      <rPr>
        <b/>
        <sz val="10"/>
        <color theme="1"/>
        <rFont val="Meiryo UI"/>
        <family val="3"/>
        <charset val="128"/>
      </rPr>
      <t>※緑色のセルに必要事項を入力して下さい。</t>
    </r>
    <rPh sb="1" eb="3">
      <t>ミドリイロ</t>
    </rPh>
    <phoneticPr fontId="5"/>
  </si>
  <si>
    <t>申請者番号</t>
    <rPh sb="0" eb="3">
      <t>シンセイシャ</t>
    </rPh>
    <rPh sb="3" eb="5">
      <t>バンゴウ</t>
    </rPh>
    <phoneticPr fontId="5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</si>
  <si>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5"/>
  </si>
  <si>
    <t>取組</t>
    <rPh sb="0" eb="2">
      <t>トリクミ</t>
    </rPh>
    <phoneticPr fontId="5"/>
  </si>
  <si>
    <t>経理処理</t>
    <rPh sb="0" eb="4">
      <t>ケイリショリ</t>
    </rPh>
    <phoneticPr fontId="5"/>
  </si>
  <si>
    <t>交付決定日</t>
    <rPh sb="0" eb="5">
      <t>コウフケッテイビ</t>
    </rPh>
    <phoneticPr fontId="5"/>
  </si>
  <si>
    <t>完了日</t>
    <rPh sb="0" eb="3">
      <t>カンリョウビ</t>
    </rPh>
    <phoneticPr fontId="11"/>
  </si>
  <si>
    <t>文書発信日付</t>
    <rPh sb="0" eb="2">
      <t>ブンショ</t>
    </rPh>
    <rPh sb="2" eb="4">
      <t>ハッシン</t>
    </rPh>
    <rPh sb="4" eb="6">
      <t>ヒヅケ</t>
    </rPh>
    <phoneticPr fontId="11"/>
  </si>
  <si>
    <t>補助率</t>
    <rPh sb="0" eb="3">
      <t>ホジョリツ</t>
    </rPh>
    <phoneticPr fontId="2"/>
  </si>
  <si>
    <t>定額</t>
    <phoneticPr fontId="2"/>
  </si>
  <si>
    <t>経費支出管理表（②委員等謝金）</t>
    <phoneticPr fontId="2"/>
  </si>
  <si>
    <r>
      <rPr>
        <sz val="8"/>
        <color theme="1"/>
        <rFont val="Meiryo UI"/>
        <family val="3"/>
        <charset val="128"/>
      </rPr>
      <t>発注・申込・契約日</t>
    </r>
    <r>
      <rPr>
        <sz val="9"/>
        <color theme="1"/>
        <rFont val="Meiryo UI"/>
        <family val="3"/>
        <charset val="128"/>
      </rPr>
      <t>(予約日)</t>
    </r>
    <rPh sb="0" eb="2">
      <t>ハッチュウ</t>
    </rPh>
    <rPh sb="3" eb="5">
      <t>モウシコミ</t>
    </rPh>
    <rPh sb="6" eb="8">
      <t>ケイヤク</t>
    </rPh>
    <rPh sb="8" eb="9">
      <t>ビ</t>
    </rPh>
    <rPh sb="10" eb="12">
      <t>ヨヤク</t>
    </rPh>
    <rPh sb="12" eb="13">
      <t>ヒ</t>
    </rPh>
    <phoneticPr fontId="2"/>
  </si>
  <si>
    <t>■日付チェック(参考)</t>
    <rPh sb="1" eb="3">
      <t>ヒヅケ</t>
    </rPh>
    <rPh sb="8" eb="10">
      <t>サンコウ</t>
    </rPh>
    <phoneticPr fontId="2"/>
  </si>
  <si>
    <t>■単価チェック(参考)</t>
    <rPh sb="1" eb="3">
      <t>タンカ</t>
    </rPh>
    <rPh sb="8" eb="10">
      <t>サンコウ</t>
    </rPh>
    <phoneticPr fontId="2"/>
  </si>
  <si>
    <t>単価</t>
    <phoneticPr fontId="2"/>
  </si>
  <si>
    <t>←採択通知書に記載されている申請者番号(左上の8桁の数字)を入力する。</t>
    <rPh sb="1" eb="6">
      <t>サイタクツウチショ</t>
    </rPh>
    <rPh sb="7" eb="9">
      <t>キサイ</t>
    </rPh>
    <rPh sb="14" eb="17">
      <t>シンセイシャ</t>
    </rPh>
    <rPh sb="17" eb="19">
      <t>バンゴウ</t>
    </rPh>
    <rPh sb="20" eb="22">
      <t>ヒダリウエ</t>
    </rPh>
    <rPh sb="24" eb="25">
      <t>ケタ</t>
    </rPh>
    <rPh sb="26" eb="28">
      <t>スウジ</t>
    </rPh>
    <rPh sb="30" eb="32">
      <t>ニュウリョク</t>
    </rPh>
    <phoneticPr fontId="5"/>
  </si>
  <si>
    <t>←交付決定通知書に記載されている日付(左上の日付)を入力する。</t>
    <rPh sb="1" eb="3">
      <t>コウフ</t>
    </rPh>
    <rPh sb="3" eb="5">
      <t>ケッテイ</t>
    </rPh>
    <rPh sb="5" eb="8">
      <t>ツウチショ</t>
    </rPh>
    <rPh sb="9" eb="11">
      <t>キサイ</t>
    </rPh>
    <rPh sb="16" eb="18">
      <t>ヒヅケ</t>
    </rPh>
    <rPh sb="19" eb="21">
      <t>ヒダリウエ</t>
    </rPh>
    <rPh sb="22" eb="24">
      <t>ヒヅケ</t>
    </rPh>
    <phoneticPr fontId="5"/>
  </si>
  <si>
    <t>←該当する取組を選択する。</t>
    <phoneticPr fontId="5"/>
  </si>
  <si>
    <t>←該当する経理処理(税込/税別)を選択する。</t>
    <rPh sb="10" eb="12">
      <t>ゼイコ</t>
    </rPh>
    <rPh sb="13" eb="15">
      <t>ゼイベツ</t>
    </rPh>
    <phoneticPr fontId="5"/>
  </si>
  <si>
    <t>←完了日：交付決定日～2026/3/31の間で入力する。</t>
    <rPh sb="5" eb="10">
      <t>コウフケッテイビ</t>
    </rPh>
    <phoneticPr fontId="5"/>
  </si>
  <si>
    <t>←　名簿一覧[シート]の内容を転記しています。</t>
    <rPh sb="2" eb="4">
      <t>メイボ</t>
    </rPh>
    <rPh sb="4" eb="6">
      <t>イチラン</t>
    </rPh>
    <rPh sb="12" eb="14">
      <t>ナイヨウ</t>
    </rPh>
    <rPh sb="15" eb="17">
      <t>テンキ</t>
    </rPh>
    <phoneticPr fontId="2"/>
  </si>
  <si>
    <t>　　 名簿一覧[シート]へ入力してください。</t>
    <phoneticPr fontId="2"/>
  </si>
  <si>
    <t xml:space="preserve">   ※ 支出内容が確認できるように行の高さを調整してください、</t>
    <phoneticPr fontId="2"/>
  </si>
  <si>
    <t xml:space="preserve">                           取組：</t>
    <phoneticPr fontId="2"/>
  </si>
  <si>
    <t>■経費支出管理表</t>
    <rPh sb="1" eb="3">
      <t>ケイヒ</t>
    </rPh>
    <rPh sb="3" eb="5">
      <t>シシュツ</t>
    </rPh>
    <rPh sb="5" eb="8">
      <t>カンリヒョウ</t>
    </rPh>
    <phoneticPr fontId="5"/>
  </si>
  <si>
    <t>■ファイル名について</t>
    <rPh sb="5" eb="6">
      <t>メイ</t>
    </rPh>
    <phoneticPr fontId="5"/>
  </si>
  <si>
    <t>　申請者番号：採択通知書に記載されている申請者番号(左上の8桁の数字)を記載してください。</t>
    <rPh sb="1" eb="6">
      <t>シンセイシャバンゴウ</t>
    </rPh>
    <phoneticPr fontId="5"/>
  </si>
  <si>
    <t>　YYYYMMDD：提出日を記載してください。</t>
    <rPh sb="10" eb="13">
      <t>テイシュツビ</t>
    </rPh>
    <rPh sb="14" eb="16">
      <t>キサイ</t>
    </rPh>
    <phoneticPr fontId="5"/>
  </si>
  <si>
    <t>■各シートについて</t>
    <rPh sb="1" eb="2">
      <t>カク</t>
    </rPh>
    <phoneticPr fontId="5"/>
  </si>
  <si>
    <t>各シートは別のシートの値を参照しています。シート名の変更や削除しないでください。(必要ないシートは削除ではなく非表示にしてください。）</t>
    <rPh sb="0" eb="1">
      <t>カク</t>
    </rPh>
    <rPh sb="5" eb="6">
      <t>ベツ</t>
    </rPh>
    <rPh sb="11" eb="12">
      <t>アタイ</t>
    </rPh>
    <rPh sb="13" eb="15">
      <t>サンショウ</t>
    </rPh>
    <rPh sb="24" eb="25">
      <t>メイ</t>
    </rPh>
    <rPh sb="26" eb="28">
      <t>ヘンコウ</t>
    </rPh>
    <rPh sb="29" eb="31">
      <t>サクジョ</t>
    </rPh>
    <rPh sb="41" eb="43">
      <t>ヒツヨウ</t>
    </rPh>
    <rPh sb="49" eb="51">
      <t>サクジョ</t>
    </rPh>
    <rPh sb="55" eb="58">
      <t>ヒヒョウジ</t>
    </rPh>
    <phoneticPr fontId="5"/>
  </si>
  <si>
    <t>また、シートの並び順は変更しないでください。</t>
    <rPh sb="7" eb="8">
      <t>ナラ</t>
    </rPh>
    <rPh sb="9" eb="10">
      <t>ジュン</t>
    </rPh>
    <rPh sb="11" eb="13">
      <t>ヘンコウ</t>
    </rPh>
    <phoneticPr fontId="5"/>
  </si>
  <si>
    <t>シートの色</t>
    <rPh sb="4" eb="5">
      <t>イロ</t>
    </rPh>
    <phoneticPr fontId="5"/>
  </si>
  <si>
    <t>シート名</t>
    <rPh sb="3" eb="4">
      <t>メイ</t>
    </rPh>
    <phoneticPr fontId="5"/>
  </si>
  <si>
    <t>備考</t>
    <rPh sb="0" eb="2">
      <t>ビコウ</t>
    </rPh>
    <phoneticPr fontId="5"/>
  </si>
  <si>
    <t>入力ボックス</t>
    <phoneticPr fontId="2"/>
  </si>
  <si>
    <t>複数の書類に共通で記載する項目などを一覧でまとめています。
各書類を記入する前に入力ボックス[シート]のセルへ必要事項を入力してください。</t>
    <phoneticPr fontId="5"/>
  </si>
  <si>
    <t>■入力の注意点</t>
    <phoneticPr fontId="5"/>
  </si>
  <si>
    <t>緑色のセルの入力項目は空欄にはせず、必ず入力してください（任意の入力項目の記入は不要です。）。</t>
    <rPh sb="32" eb="36">
      <t>ニュウリョクコウモク</t>
    </rPh>
    <rPh sb="37" eb="39">
      <t>キニュウ</t>
    </rPh>
    <rPh sb="40" eb="42">
      <t>フヨウ</t>
    </rPh>
    <phoneticPr fontId="5"/>
  </si>
  <si>
    <t>水色のセルの項目は入力ボックス[シート]へ入力した項目を参照します。各書類へ直接入力・上書きしないで下さい。</t>
    <rPh sb="6" eb="8">
      <t>コウモク</t>
    </rPh>
    <phoneticPr fontId="5"/>
  </si>
  <si>
    <t>■各シートの入力の順序について</t>
    <rPh sb="1" eb="2">
      <t>カク</t>
    </rPh>
    <rPh sb="9" eb="11">
      <t>ジュンジョ</t>
    </rPh>
    <phoneticPr fontId="5"/>
  </si>
  <si>
    <t>各シートは必ず以下の順番で入力してください。</t>
    <rPh sb="0" eb="1">
      <t>カク</t>
    </rPh>
    <rPh sb="5" eb="6">
      <t>カナラ</t>
    </rPh>
    <rPh sb="7" eb="9">
      <t>イカ</t>
    </rPh>
    <rPh sb="10" eb="12">
      <t>ジュンバン</t>
    </rPh>
    <rPh sb="13" eb="15">
      <t>ニュウリョク</t>
    </rPh>
    <phoneticPr fontId="2"/>
  </si>
  <si>
    <t>１.入力ボックス[シート]で補助事業者の基本情報を入力する。</t>
    <rPh sb="14" eb="19">
      <t>ホジョジギョウシャ</t>
    </rPh>
    <rPh sb="20" eb="24">
      <t>キホンジョウホウ</t>
    </rPh>
    <rPh sb="25" eb="27">
      <t>ニュウリョク</t>
    </rPh>
    <phoneticPr fontId="2"/>
  </si>
  <si>
    <t>↓</t>
    <phoneticPr fontId="2"/>
  </si>
  <si>
    <t>②委員等謝金</t>
  </si>
  <si>
    <t>テンプレートのファイル名「申請者番号_経費支出管理表_②委員等謝金_YYYYMMDD」の青色の文字の部分は修正し提出してください。</t>
    <rPh sb="11" eb="12">
      <t>メイ</t>
    </rPh>
    <rPh sb="44" eb="46">
      <t>アオイロ</t>
    </rPh>
    <rPh sb="47" eb="49">
      <t>モジ</t>
    </rPh>
    <rPh sb="50" eb="52">
      <t>ブブン</t>
    </rPh>
    <rPh sb="53" eb="55">
      <t>シュウセイ</t>
    </rPh>
    <rPh sb="56" eb="58">
      <t>テイシュツ</t>
    </rPh>
    <phoneticPr fontId="5"/>
  </si>
  <si>
    <t>名簿一覧</t>
    <rPh sb="0" eb="4">
      <t>メイボイチラン</t>
    </rPh>
    <phoneticPr fontId="2"/>
  </si>
  <si>
    <t>・委員/専門家に関する経費支出管理表です。
・委員/専門家別に経費支出をまとめています。入力欄以外の項目は名簿一覧[シート]へ入力した情報が反映されます。</t>
    <rPh sb="8" eb="9">
      <t>カン</t>
    </rPh>
    <rPh sb="11" eb="13">
      <t>ケイヒ</t>
    </rPh>
    <rPh sb="13" eb="15">
      <t>シシュツ</t>
    </rPh>
    <rPh sb="15" eb="18">
      <t>カンリヒョウ</t>
    </rPh>
    <rPh sb="23" eb="25">
      <t>イイン</t>
    </rPh>
    <rPh sb="26" eb="29">
      <t>センモンカ</t>
    </rPh>
    <rPh sb="29" eb="30">
      <t>ベツ</t>
    </rPh>
    <rPh sb="31" eb="33">
      <t>ケイヒ</t>
    </rPh>
    <rPh sb="33" eb="35">
      <t>シシュツ</t>
    </rPh>
    <rPh sb="44" eb="46">
      <t>ニュウリョク</t>
    </rPh>
    <rPh sb="46" eb="47">
      <t>ラン</t>
    </rPh>
    <rPh sb="47" eb="49">
      <t>イガイ</t>
    </rPh>
    <rPh sb="50" eb="52">
      <t>コウモク</t>
    </rPh>
    <rPh sb="63" eb="65">
      <t>ニュウリョク</t>
    </rPh>
    <rPh sb="67" eb="69">
      <t>ジョウホウ</t>
    </rPh>
    <rPh sb="70" eb="72">
      <t>ハンエイ</t>
    </rPh>
    <phoneticPr fontId="5"/>
  </si>
  <si>
    <t xml:space="preserve">・委員/専門家別に名簿情報(委員/専門家等の氏名）、所属・役職、住所、専門分野、選任理由、単価、数量、支払先、業務依頼日、支払日）を入力する。
・名簿一覧に入力された情報を経費支出管理表へ一覧表示します。
</t>
    <rPh sb="83" eb="85">
      <t>ジョウホウ</t>
    </rPh>
    <phoneticPr fontId="5"/>
  </si>
  <si>
    <t>２.名簿一覧[シート]に委員/専門家の名簿情報を入力する。</t>
    <rPh sb="12" eb="14">
      <t>イイン</t>
    </rPh>
    <rPh sb="15" eb="18">
      <t>センモンカ</t>
    </rPh>
    <rPh sb="19" eb="21">
      <t>メイボ</t>
    </rPh>
    <rPh sb="21" eb="23">
      <t>ジョウホウ</t>
    </rPh>
    <rPh sb="24" eb="26">
      <t>ニュウリョク</t>
    </rPh>
    <phoneticPr fontId="2"/>
  </si>
  <si>
    <t>２.～３.を繰り返す</t>
    <rPh sb="6" eb="7">
      <t>ク</t>
    </rPh>
    <rPh sb="8" eb="9">
      <t>カエ</t>
    </rPh>
    <phoneticPr fontId="2"/>
  </si>
  <si>
    <t>委員/専門家別に経費支出をまとめます。</t>
    <rPh sb="0" eb="2">
      <t>イイン</t>
    </rPh>
    <rPh sb="3" eb="6">
      <t>センモンカ</t>
    </rPh>
    <rPh sb="6" eb="7">
      <t>ベツ</t>
    </rPh>
    <rPh sb="8" eb="12">
      <t>ケイヒシシュツ</t>
    </rPh>
    <phoneticPr fontId="2"/>
  </si>
  <si>
    <t>シートの見出しの色が異なっています。</t>
    <rPh sb="4" eb="6">
      <t>ミダ</t>
    </rPh>
    <rPh sb="8" eb="9">
      <t>イロ</t>
    </rPh>
    <rPh sb="10" eb="11">
      <t>コト</t>
    </rPh>
    <phoneticPr fontId="5"/>
  </si>
  <si>
    <t>３.委員/専門家への支払が完了したら、②委員等謝金[シート]へイベントを入力する。※　証ひょう番号は自動採番されます。</t>
    <rPh sb="2" eb="4">
      <t>イイン</t>
    </rPh>
    <rPh sb="5" eb="8">
      <t>センモンカ</t>
    </rPh>
    <rPh sb="10" eb="12">
      <t>シハラ</t>
    </rPh>
    <rPh sb="13" eb="15">
      <t>カンリョウ</t>
    </rPh>
    <rPh sb="36" eb="38">
      <t>ニュウリョク</t>
    </rPh>
    <phoneticPr fontId="2"/>
  </si>
  <si>
    <t>本支出管理表は、「②委員等謝金」専用の書類となります。実績報告書や経費支出に係る証ひょう書類送付する際に、あわせてご提出をお願いします。</t>
    <phoneticPr fontId="2"/>
  </si>
  <si>
    <r>
      <t>(例)</t>
    </r>
    <r>
      <rPr>
        <sz val="11"/>
        <color theme="4"/>
        <rFont val="游ゴシック"/>
        <family val="3"/>
        <charset val="128"/>
        <scheme val="minor"/>
      </rPr>
      <t>01001999</t>
    </r>
    <r>
      <rPr>
        <sz val="11"/>
        <color theme="1"/>
        <rFont val="游ゴシック"/>
        <family val="2"/>
        <scheme val="minor"/>
      </rPr>
      <t>_経費支出管理表_②委員等謝金_</t>
    </r>
    <r>
      <rPr>
        <sz val="11"/>
        <color theme="4"/>
        <rFont val="游ゴシック"/>
        <family val="3"/>
        <charset val="128"/>
        <scheme val="minor"/>
      </rPr>
      <t>20251130</t>
    </r>
    <rPh sb="1" eb="2">
      <t>レイ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</si>
</sst>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/d;@"/>
    <numFmt numFmtId="177" formatCode="#,##0_ "/>
    <numFmt numFmtId="178" formatCode="yyyy/mm/dd"/>
  </numFmts>
  <fonts count="2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1"/>
      <name val="Meiryo UI"/>
      <family val="3"/>
      <charset val="128"/>
    </font>
    <font>
      <sz val="1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ＭＳ ゴシック"/>
      <family val="3"/>
      <charset val="128"/>
    </font>
    <font>
      <b/>
      <sz val="11"/>
      <color theme="1"/>
      <name val="Meiryo UI"/>
      <family val="3"/>
      <charset val="128"/>
    </font>
    <font>
      <sz val="6"/>
      <name val="ＭＳ ゴシック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2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8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b/>
      <sz val="26"/>
      <color theme="1"/>
      <name val="Meiryo UI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11"/>
      <color theme="4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4F8E3"/>
        <bgColor indexed="64"/>
      </patternFill>
    </fill>
    <fill>
      <patternFill patternType="solid">
        <fgColor rgb="FF15D34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7F0FD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>
      <alignment vertical="center"/>
    </xf>
    <xf numFmtId="0" fontId="3" fillId="0" borderId="0">
      <alignment vertical="center"/>
    </xf>
    <xf numFmtId="0" fontId="7" fillId="0" borderId="0"/>
    <xf numFmtId="0" fontId="9" fillId="0" borderId="0">
      <alignment vertical="center"/>
    </xf>
    <xf numFmtId="0" fontId="16" fillId="0" borderId="0"/>
    <xf numFmtId="0" fontId="3" fillId="0" borderId="0"/>
    <xf numFmtId="0" fontId="9" fillId="0" borderId="0">
      <alignment vertical="center"/>
    </xf>
  </cellStyleXfs>
  <cellXfs count="77">
    <xf numFmtId="0" fontId="0" fillId="0" borderId="0" xfId="0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7" fontId="0" fillId="0" borderId="1" xfId="0" applyNumberFormat="1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vertical="center" shrinkToFit="1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77" fontId="0" fillId="2" borderId="1" xfId="0" applyNumberFormat="1" applyFill="1" applyBorder="1" applyProtection="1">
      <alignment vertical="center"/>
      <protection locked="0"/>
    </xf>
    <xf numFmtId="178" fontId="0" fillId="2" borderId="1" xfId="0" applyNumberFormat="1" applyFill="1" applyBorder="1" applyProtection="1">
      <alignment vertical="center"/>
      <protection locked="0"/>
    </xf>
    <xf numFmtId="0" fontId="14" fillId="0" borderId="0" xfId="0" applyFont="1">
      <alignment vertical="center"/>
    </xf>
    <xf numFmtId="0" fontId="17" fillId="4" borderId="0" xfId="4" applyFont="1" applyFill="1" applyAlignment="1">
      <alignment vertical="center"/>
    </xf>
    <xf numFmtId="0" fontId="8" fillId="0" borderId="0" xfId="4" applyFont="1" applyAlignment="1">
      <alignment vertical="center" wrapText="1"/>
    </xf>
    <xf numFmtId="0" fontId="8" fillId="0" borderId="0" xfId="4" applyFont="1" applyAlignment="1">
      <alignment vertical="center"/>
    </xf>
    <xf numFmtId="0" fontId="1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10" fillId="5" borderId="1" xfId="4" applyFont="1" applyFill="1" applyBorder="1" applyAlignment="1">
      <alignment vertical="center"/>
    </xf>
    <xf numFmtId="49" fontId="8" fillId="0" borderId="1" xfId="4" applyNumberFormat="1" applyFont="1" applyBorder="1" applyAlignment="1" applyProtection="1">
      <alignment horizontal="left" vertical="center"/>
      <protection locked="0"/>
    </xf>
    <xf numFmtId="0" fontId="6" fillId="0" borderId="0" xfId="2" applyFont="1" applyAlignment="1">
      <alignment vertical="center"/>
    </xf>
    <xf numFmtId="0" fontId="8" fillId="5" borderId="1" xfId="4" applyFont="1" applyFill="1" applyBorder="1" applyAlignment="1">
      <alignment vertical="center"/>
    </xf>
    <xf numFmtId="0" fontId="8" fillId="5" borderId="1" xfId="0" applyFont="1" applyFill="1" applyBorder="1">
      <alignment vertical="center"/>
    </xf>
    <xf numFmtId="0" fontId="8" fillId="0" borderId="0" xfId="5" applyFont="1" applyAlignment="1">
      <alignment vertical="center"/>
    </xf>
    <xf numFmtId="178" fontId="6" fillId="0" borderId="1" xfId="6" quotePrefix="1" applyNumberFormat="1" applyFont="1" applyBorder="1" applyAlignment="1" applyProtection="1">
      <alignment horizontal="left" vertical="center" wrapText="1"/>
      <protection locked="0"/>
    </xf>
    <xf numFmtId="0" fontId="6" fillId="5" borderId="1" xfId="6" applyFont="1" applyFill="1" applyBorder="1">
      <alignment vertical="center"/>
    </xf>
    <xf numFmtId="0" fontId="8" fillId="0" borderId="0" xfId="4" applyFont="1"/>
    <xf numFmtId="0" fontId="1" fillId="0" borderId="0" xfId="4" applyFont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shrinkToFit="1"/>
    </xf>
    <xf numFmtId="0" fontId="1" fillId="0" borderId="1" xfId="0" applyFont="1" applyBorder="1">
      <alignment vertical="center"/>
    </xf>
    <xf numFmtId="177" fontId="1" fillId="0" borderId="1" xfId="0" applyNumberFormat="1" applyFont="1" applyBorder="1" applyAlignment="1">
      <alignment vertical="center" shrinkToFit="1"/>
    </xf>
    <xf numFmtId="0" fontId="1" fillId="0" borderId="3" xfId="0" applyFont="1" applyBorder="1">
      <alignment vertical="center"/>
    </xf>
    <xf numFmtId="178" fontId="8" fillId="0" borderId="0" xfId="0" applyNumberFormat="1" applyFont="1" applyAlignment="1">
      <alignment horizontal="right" vertical="center"/>
    </xf>
    <xf numFmtId="0" fontId="12" fillId="3" borderId="1" xfId="0" applyFont="1" applyFill="1" applyBorder="1" applyAlignment="1">
      <alignment horizontal="center" vertical="center" wrapText="1" shrinkToFit="1"/>
    </xf>
    <xf numFmtId="0" fontId="1" fillId="0" borderId="0" xfId="0" applyFont="1" applyAlignment="1">
      <alignment vertical="top"/>
    </xf>
    <xf numFmtId="0" fontId="1" fillId="0" borderId="2" xfId="0" applyFont="1" applyBorder="1" applyAlignment="1">
      <alignment horizontal="left" vertical="top"/>
    </xf>
    <xf numFmtId="177" fontId="1" fillId="0" borderId="2" xfId="0" applyNumberFormat="1" applyFont="1" applyBorder="1" applyAlignment="1">
      <alignment vertical="top"/>
    </xf>
    <xf numFmtId="178" fontId="1" fillId="0" borderId="2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  <xf numFmtId="0" fontId="1" fillId="0" borderId="2" xfId="0" applyFont="1" applyBorder="1" applyAlignment="1">
      <alignment horizontal="left" vertical="top" wrapText="1"/>
    </xf>
    <xf numFmtId="0" fontId="4" fillId="0" borderId="0" xfId="1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>
      <alignment vertical="center"/>
    </xf>
    <xf numFmtId="176" fontId="1" fillId="5" borderId="1" xfId="0" applyNumberFormat="1" applyFont="1" applyFill="1" applyBorder="1">
      <alignment vertical="center"/>
    </xf>
    <xf numFmtId="0" fontId="1" fillId="5" borderId="1" xfId="0" applyFont="1" applyFill="1" applyBorder="1">
      <alignment vertical="center"/>
    </xf>
    <xf numFmtId="0" fontId="1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left" vertical="top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4" xfId="0" applyFont="1" applyBorder="1" applyAlignment="1">
      <alignment horizontal="center" vertical="center" shrinkToFit="1"/>
    </xf>
    <xf numFmtId="0" fontId="4" fillId="0" borderId="0" xfId="0" applyFont="1" applyAlignment="1">
      <alignment horizontal="centerContinuous" vertical="center" shrinkToFit="1"/>
    </xf>
    <xf numFmtId="0" fontId="23" fillId="0" borderId="0" xfId="0" applyFont="1">
      <alignment vertical="center"/>
    </xf>
    <xf numFmtId="0" fontId="1" fillId="0" borderId="0" xfId="0" applyFont="1" applyAlignment="1">
      <alignment vertical="top" wrapText="1"/>
    </xf>
    <xf numFmtId="0" fontId="6" fillId="0" borderId="0" xfId="2" applyFont="1" applyAlignment="1">
      <alignment horizontal="right" vertical="center"/>
    </xf>
    <xf numFmtId="0" fontId="16" fillId="0" borderId="0" xfId="4"/>
    <xf numFmtId="0" fontId="24" fillId="6" borderId="1" xfId="4" applyFont="1" applyFill="1" applyBorder="1" applyAlignment="1">
      <alignment horizontal="center" vertical="center"/>
    </xf>
    <xf numFmtId="0" fontId="16" fillId="7" borderId="1" xfId="4" applyFill="1" applyBorder="1"/>
    <xf numFmtId="0" fontId="16" fillId="0" borderId="1" xfId="4" applyBorder="1" applyAlignment="1">
      <alignment vertical="top"/>
    </xf>
    <xf numFmtId="0" fontId="16" fillId="0" borderId="1" xfId="4" applyBorder="1" applyAlignment="1">
      <alignment horizontal="left" vertical="top" wrapText="1"/>
    </xf>
    <xf numFmtId="0" fontId="16" fillId="8" borderId="1" xfId="4" applyFill="1" applyBorder="1"/>
    <xf numFmtId="0" fontId="16" fillId="9" borderId="1" xfId="4" applyFill="1" applyBorder="1" applyAlignment="1">
      <alignment horizontal="center"/>
    </xf>
    <xf numFmtId="0" fontId="16" fillId="0" borderId="1" xfId="4" applyBorder="1" applyAlignment="1">
      <alignment horizontal="left" vertical="top"/>
    </xf>
    <xf numFmtId="0" fontId="16" fillId="2" borderId="0" xfId="4" applyFill="1"/>
    <xf numFmtId="0" fontId="16" fillId="10" borderId="0" xfId="4" applyFill="1"/>
    <xf numFmtId="0" fontId="16" fillId="0" borderId="0" xfId="4" applyAlignment="1">
      <alignment horizontal="center"/>
    </xf>
    <xf numFmtId="0" fontId="8" fillId="0" borderId="1" xfId="5" applyFont="1" applyBorder="1" applyAlignment="1" applyProtection="1">
      <alignment vertical="center"/>
      <protection locked="0"/>
    </xf>
    <xf numFmtId="0" fontId="8" fillId="0" borderId="0" xfId="4" applyFont="1" applyAlignment="1" applyProtection="1">
      <alignment vertical="center"/>
      <protection locked="0"/>
    </xf>
    <xf numFmtId="0" fontId="4" fillId="0" borderId="6" xfId="0" applyFont="1" applyBorder="1" applyAlignment="1">
      <alignment horizontal="center" vertical="center" shrinkToFit="1"/>
    </xf>
    <xf numFmtId="178" fontId="8" fillId="0" borderId="0" xfId="0" applyNumberFormat="1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12" fillId="3" borderId="1" xfId="0" applyFont="1" applyFill="1" applyBorder="1" applyAlignment="1">
      <alignment horizontal="center" vertical="center" wrapText="1"/>
    </xf>
  </cellXfs>
  <cellStyles count="7">
    <cellStyle name="標準" xfId="0" builtinId="0"/>
    <cellStyle name="標準 2" xfId="1" xr:uid="{A199EB3F-AED2-4509-BBF6-E89188D69B85}"/>
    <cellStyle name="標準 2 2" xfId="2" xr:uid="{CA1ABB79-FE7E-4E3C-8FE6-FED2811A49AB}"/>
    <cellStyle name="標準 2 2 2" xfId="6" xr:uid="{664A9B67-C59A-41D2-926B-2F41AAB05A54}"/>
    <cellStyle name="標準 2 3" xfId="3" xr:uid="{7DBD90A4-DE62-400A-868B-F519B3EBA2DA}"/>
    <cellStyle name="標準 3" xfId="4" xr:uid="{D64C4224-608F-4FB0-90CF-992ECF1AC6C3}"/>
    <cellStyle name="標準 3 2" xfId="5" xr:uid="{79FA098F-0DFF-4433-8286-84E46B459598}"/>
  </cellStyles>
  <dxfs count="12">
    <dxf>
      <font>
        <color theme="0"/>
      </font>
      <fill>
        <patternFill patternType="darkGray">
          <fgColor theme="1"/>
        </patternFill>
      </fill>
    </dxf>
    <dxf>
      <fill>
        <patternFill patternType="darkGray">
          <fgColor theme="1"/>
        </patternFill>
      </fill>
    </dxf>
    <dxf>
      <fill>
        <patternFill>
          <bgColor rgb="FFC7F0FD"/>
        </patternFill>
      </fill>
    </dxf>
    <dxf>
      <fill>
        <patternFill>
          <bgColor rgb="FFC7F0FD"/>
        </patternFill>
      </fill>
    </dxf>
    <dxf>
      <fill>
        <patternFill>
          <bgColor rgb="FFC7F0FD"/>
        </patternFill>
      </fill>
    </dxf>
    <dxf>
      <fill>
        <patternFill>
          <bgColor rgb="FFC7F0FD"/>
        </patternFill>
      </fill>
    </dxf>
    <dxf>
      <fill>
        <patternFill>
          <bgColor rgb="FFD4F8E3"/>
        </patternFill>
      </fill>
    </dxf>
    <dxf>
      <fill>
        <patternFill>
          <bgColor rgb="FFC7F0FD"/>
        </patternFill>
      </fill>
    </dxf>
    <dxf>
      <fill>
        <patternFill>
          <bgColor rgb="FFC7F0FD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  <dxf>
      <fill>
        <patternFill>
          <bgColor rgb="FFD4F8E3"/>
        </patternFill>
      </fill>
    </dxf>
  </dxfs>
  <tableStyles count="0" defaultTableStyle="TableStyleMedium2" defaultPivotStyle="PivotStyleLight16"/>
  <colors>
    <mruColors>
      <color rgb="FFD4F8E3"/>
      <color rgb="FFC7F0FD"/>
      <color rgb="FF15D3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$E$5" lockText="1" noThreeD="1"/>
</file>

<file path=xl/ctrlProps/ctrlProp2.xml><?xml version="1.0" encoding="utf-8"?>
<formControlPr xmlns="http://schemas.microsoft.com/office/spreadsheetml/2009/9/main" objectType="CheckBox" fmlaLink="$F$5" lockText="1" noThreeD="1"/>
</file>

<file path=xl/ctrlProps/ctrlProp3.xml><?xml version="1.0" encoding="utf-8"?>
<formControlPr xmlns="http://schemas.microsoft.com/office/spreadsheetml/2009/9/main" objectType="CheckBox" fmlaLink="$G$5" lockText="1" noThreeD="1"/>
</file>

<file path=xl/ctrlProps/ctrlProp4.xml><?xml version="1.0" encoding="utf-8"?>
<formControlPr xmlns="http://schemas.microsoft.com/office/spreadsheetml/2009/9/main" objectType="CheckBox" fmlaLink="入力ボックス!$G$5" lockText="1" noThreeD="1"/>
</file>

<file path=xl/ctrlProps/ctrlProp5.xml><?xml version="1.0" encoding="utf-8"?>
<formControlPr xmlns="http://schemas.microsoft.com/office/spreadsheetml/2009/9/main" objectType="CheckBox" fmlaLink="入力ボックス!$E$5" lockText="1" noThreeD="1"/>
</file>

<file path=xl/ctrlProps/ctrlProp6.xml><?xml version="1.0" encoding="utf-8"?>
<formControlPr xmlns="http://schemas.microsoft.com/office/spreadsheetml/2009/9/main" objectType="CheckBox" fmlaLink="入力ボックス!$F$5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38100</xdr:colOff>
      <xdr:row>4</xdr:row>
      <xdr:rowOff>9525</xdr:rowOff>
    </xdr:from>
    <xdr:to>
      <xdr:col>2</xdr:col>
      <xdr:colOff>1304925</xdr:colOff>
      <xdr:row>4</xdr:row>
      <xdr:rowOff>247650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7C8CB3A7-6616-41F6-956D-2D8491119DAF}"/>
            </a:ext>
          </a:extLst>
        </xdr:cNvPr>
        <xdr:cNvSpPr/>
      </xdr:nvSpPr>
      <xdr:spPr bwMode="auto">
        <a:xfrm>
          <a:off x="1952625" y="1333500"/>
          <a:ext cx="1266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展示会・商談会の取組　</a:t>
          </a:r>
        </a:p>
      </xdr:txBody>
    </xdr:sp>
    <xdr:clientData fLocksWithSheet="0"/>
  </xdr:twoCellAnchor>
  <xdr:twoCellAnchor editAs="oneCell">
    <xdr:from>
      <xdr:col>2</xdr:col>
      <xdr:colOff>1352550</xdr:colOff>
      <xdr:row>3</xdr:row>
      <xdr:rowOff>257175</xdr:rowOff>
    </xdr:from>
    <xdr:to>
      <xdr:col>2</xdr:col>
      <xdr:colOff>2886075</xdr:colOff>
      <xdr:row>5</xdr:row>
      <xdr:rowOff>9525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CD640A9D-42BB-4474-8075-43DC48637C13}"/>
            </a:ext>
          </a:extLst>
        </xdr:cNvPr>
        <xdr:cNvSpPr/>
      </xdr:nvSpPr>
      <xdr:spPr bwMode="auto">
        <a:xfrm>
          <a:off x="3267075" y="1323975"/>
          <a:ext cx="15335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催事販売の取組　</a:t>
          </a:r>
        </a:p>
      </xdr:txBody>
    </xdr:sp>
    <xdr:clientData fLocksWithSheet="0"/>
  </xdr:twoCellAnchor>
  <xdr:twoCellAnchor editAs="oneCell">
    <xdr:from>
      <xdr:col>2</xdr:col>
      <xdr:colOff>2476500</xdr:colOff>
      <xdr:row>4</xdr:row>
      <xdr:rowOff>9525</xdr:rowOff>
    </xdr:from>
    <xdr:to>
      <xdr:col>2</xdr:col>
      <xdr:colOff>4029075</xdr:colOff>
      <xdr:row>5</xdr:row>
      <xdr:rowOff>9525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C32964B0-3229-43A0-BDE4-DE28E7B21BEC}"/>
            </a:ext>
          </a:extLst>
        </xdr:cNvPr>
        <xdr:cNvSpPr/>
      </xdr:nvSpPr>
      <xdr:spPr bwMode="auto">
        <a:xfrm>
          <a:off x="4391025" y="1333500"/>
          <a:ext cx="1552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マーケティング拠点の取組　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4</xdr:row>
          <xdr:rowOff>9525</xdr:rowOff>
        </xdr:from>
        <xdr:to>
          <xdr:col>2</xdr:col>
          <xdr:colOff>1304925</xdr:colOff>
          <xdr:row>4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展示会・商談会の取組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1352550</xdr:colOff>
          <xdr:row>3</xdr:row>
          <xdr:rowOff>257175</xdr:rowOff>
        </xdr:from>
        <xdr:to>
          <xdr:col>2</xdr:col>
          <xdr:colOff>2886075</xdr:colOff>
          <xdr:row>5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催事販売の取組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2476500</xdr:colOff>
          <xdr:row>4</xdr:row>
          <xdr:rowOff>0</xdr:rowOff>
        </xdr:from>
        <xdr:to>
          <xdr:col>2</xdr:col>
          <xdr:colOff>4029075</xdr:colOff>
          <xdr:row>5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マーケティング拠点の取組　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</xdr:colOff>
      <xdr:row>6</xdr:row>
      <xdr:rowOff>9525</xdr:rowOff>
    </xdr:from>
    <xdr:to>
      <xdr:col>7</xdr:col>
      <xdr:colOff>1304925</xdr:colOff>
      <xdr:row>6</xdr:row>
      <xdr:rowOff>247650</xdr:rowOff>
    </xdr:to>
    <xdr:sp macro="" textlink="">
      <xdr:nvSpPr>
        <xdr:cNvPr id="5" name="Check Box 1" hidden="1">
          <a:extLst>
            <a:ext uri="{63B3BB69-23CF-44E3-9099-C40C66FF867C}">
              <a14:compatExt xmlns:a14="http://schemas.microsoft.com/office/drawing/2010/main" spid="_x0000_s3073"/>
            </a:ext>
            <a:ext uri="{FF2B5EF4-FFF2-40B4-BE49-F238E27FC236}">
              <a16:creationId xmlns:a16="http://schemas.microsoft.com/office/drawing/2014/main" id="{88650535-8198-484F-9C1B-E9764A66D497}"/>
            </a:ext>
          </a:extLst>
        </xdr:cNvPr>
        <xdr:cNvSpPr/>
      </xdr:nvSpPr>
      <xdr:spPr bwMode="auto">
        <a:xfrm>
          <a:off x="7429500" y="819150"/>
          <a:ext cx="12668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展示会・商談会の取組　</a:t>
          </a:r>
        </a:p>
      </xdr:txBody>
    </xdr:sp>
    <xdr:clientData fLocksWithSheet="0"/>
  </xdr:twoCellAnchor>
  <xdr:twoCellAnchor editAs="oneCell">
    <xdr:from>
      <xdr:col>7</xdr:col>
      <xdr:colOff>1352550</xdr:colOff>
      <xdr:row>5</xdr:row>
      <xdr:rowOff>257175</xdr:rowOff>
    </xdr:from>
    <xdr:to>
      <xdr:col>7</xdr:col>
      <xdr:colOff>2888560</xdr:colOff>
      <xdr:row>6</xdr:row>
      <xdr:rowOff>265675</xdr:rowOff>
    </xdr:to>
    <xdr:sp macro="" textlink="">
      <xdr:nvSpPr>
        <xdr:cNvPr id="6" name="Check Box 2" hidden="1">
          <a:extLst>
            <a:ext uri="{63B3BB69-23CF-44E3-9099-C40C66FF867C}">
              <a14:compatExt xmlns:a14="http://schemas.microsoft.com/office/drawing/2010/main" spid="_x0000_s3074"/>
            </a:ext>
            <a:ext uri="{FF2B5EF4-FFF2-40B4-BE49-F238E27FC236}">
              <a16:creationId xmlns:a16="http://schemas.microsoft.com/office/drawing/2014/main" id="{CB96B947-63E4-4E8E-9DFB-4240308A1C7D}"/>
            </a:ext>
          </a:extLst>
        </xdr:cNvPr>
        <xdr:cNvSpPr/>
      </xdr:nvSpPr>
      <xdr:spPr bwMode="auto">
        <a:xfrm>
          <a:off x="8743950" y="809625"/>
          <a:ext cx="1533525" cy="2695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催事販売の取組　</a:t>
          </a:r>
        </a:p>
      </xdr:txBody>
    </xdr:sp>
    <xdr:clientData fLocksWithSheet="0"/>
  </xdr:twoCellAnchor>
  <xdr:twoCellAnchor editAs="oneCell">
    <xdr:from>
      <xdr:col>7</xdr:col>
      <xdr:colOff>2476500</xdr:colOff>
      <xdr:row>6</xdr:row>
      <xdr:rowOff>9525</xdr:rowOff>
    </xdr:from>
    <xdr:to>
      <xdr:col>8</xdr:col>
      <xdr:colOff>6213</xdr:colOff>
      <xdr:row>6</xdr:row>
      <xdr:rowOff>266700</xdr:rowOff>
    </xdr:to>
    <xdr:sp macro="" textlink="">
      <xdr:nvSpPr>
        <xdr:cNvPr id="7" name="Check Box 3" hidden="1">
          <a:extLst>
            <a:ext uri="{63B3BB69-23CF-44E3-9099-C40C66FF867C}">
              <a14:compatExt xmlns:a14="http://schemas.microsoft.com/office/drawing/2010/main" spid="_x0000_s3075"/>
            </a:ext>
            <a:ext uri="{FF2B5EF4-FFF2-40B4-BE49-F238E27FC236}">
              <a16:creationId xmlns:a16="http://schemas.microsoft.com/office/drawing/2014/main" id="{BEEBF9B3-952C-4BE6-BCE1-CB30B9B2E2F8}"/>
            </a:ext>
          </a:extLst>
        </xdr:cNvPr>
        <xdr:cNvSpPr/>
      </xdr:nvSpPr>
      <xdr:spPr bwMode="auto">
        <a:xfrm>
          <a:off x="9867900" y="819150"/>
          <a:ext cx="15525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Meiryo UI"/>
              <a:ea typeface="Meiryo UI"/>
            </a:rPr>
            <a:t>マーケティング拠点の取組　</a:t>
          </a: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1781175</xdr:colOff>
          <xdr:row>6</xdr:row>
          <xdr:rowOff>28575</xdr:rowOff>
        </xdr:from>
        <xdr:to>
          <xdr:col>7</xdr:col>
          <xdr:colOff>3048000</xdr:colOff>
          <xdr:row>6</xdr:row>
          <xdr:rowOff>266700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展示会・商談会の取組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3181350</xdr:colOff>
          <xdr:row>6</xdr:row>
          <xdr:rowOff>19050</xdr:rowOff>
        </xdr:from>
        <xdr:to>
          <xdr:col>8</xdr:col>
          <xdr:colOff>676275</xdr:colOff>
          <xdr:row>6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催事販売の取組　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333375</xdr:colOff>
          <xdr:row>6</xdr:row>
          <xdr:rowOff>19050</xdr:rowOff>
        </xdr:from>
        <xdr:to>
          <xdr:col>9</xdr:col>
          <xdr:colOff>76200</xdr:colOff>
          <xdr:row>6</xdr:row>
          <xdr:rowOff>266700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マーケティング拠点の取組　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A9401-E840-4872-A374-1418FA39F9CD}">
  <sheetPr codeName="Sheet1"/>
  <dimension ref="B2:D41"/>
  <sheetViews>
    <sheetView tabSelected="1" view="pageBreakPreview" zoomScaleNormal="85" zoomScaleSheetLayoutView="100" workbookViewId="0">
      <selection activeCell="B2" sqref="B2"/>
    </sheetView>
  </sheetViews>
  <sheetFormatPr defaultRowHeight="18.75" x14ac:dyDescent="0.4"/>
  <cols>
    <col min="1" max="1" width="3.25" style="58" customWidth="1"/>
    <col min="2" max="2" width="14.375" style="58" customWidth="1"/>
    <col min="3" max="3" width="34.625" style="58" customWidth="1"/>
    <col min="4" max="4" width="81.875" style="58" customWidth="1"/>
    <col min="5" max="5" width="3.375" style="58" customWidth="1"/>
    <col min="6" max="16384" width="9" style="58"/>
  </cols>
  <sheetData>
    <row r="2" spans="2:2" ht="30" customHeight="1" x14ac:dyDescent="0.4">
      <c r="B2" s="58" t="s">
        <v>69</v>
      </c>
    </row>
    <row r="3" spans="2:2" x14ac:dyDescent="0.4">
      <c r="B3" s="58" t="s">
        <v>98</v>
      </c>
    </row>
    <row r="4" spans="2:2" x14ac:dyDescent="0.4">
      <c r="B4" s="58" t="s">
        <v>95</v>
      </c>
    </row>
    <row r="6" spans="2:2" x14ac:dyDescent="0.4">
      <c r="B6" s="58" t="s">
        <v>70</v>
      </c>
    </row>
    <row r="7" spans="2:2" x14ac:dyDescent="0.4">
      <c r="B7" s="58" t="s">
        <v>89</v>
      </c>
    </row>
    <row r="9" spans="2:2" x14ac:dyDescent="0.4">
      <c r="B9" s="58" t="s">
        <v>71</v>
      </c>
    </row>
    <row r="10" spans="2:2" x14ac:dyDescent="0.4">
      <c r="B10" s="58" t="s">
        <v>72</v>
      </c>
    </row>
    <row r="12" spans="2:2" x14ac:dyDescent="0.4">
      <c r="B12" s="58" t="s">
        <v>99</v>
      </c>
    </row>
    <row r="14" spans="2:2" x14ac:dyDescent="0.4">
      <c r="B14" s="58" t="s">
        <v>73</v>
      </c>
    </row>
    <row r="16" spans="2:2" x14ac:dyDescent="0.4">
      <c r="B16" s="58" t="s">
        <v>74</v>
      </c>
    </row>
    <row r="17" spans="2:4" x14ac:dyDescent="0.4">
      <c r="B17" s="58" t="s">
        <v>75</v>
      </c>
    </row>
    <row r="19" spans="2:4" x14ac:dyDescent="0.4">
      <c r="B19" s="58" t="s">
        <v>96</v>
      </c>
    </row>
    <row r="21" spans="2:4" ht="47.25" customHeight="1" x14ac:dyDescent="0.4">
      <c r="B21" s="59" t="s">
        <v>76</v>
      </c>
      <c r="C21" s="59" t="s">
        <v>77</v>
      </c>
      <c r="D21" s="59" t="s">
        <v>78</v>
      </c>
    </row>
    <row r="22" spans="2:4" ht="53.25" customHeight="1" x14ac:dyDescent="0.4">
      <c r="B22" s="60"/>
      <c r="C22" s="61" t="s">
        <v>79</v>
      </c>
      <c r="D22" s="62" t="s">
        <v>80</v>
      </c>
    </row>
    <row r="23" spans="2:4" ht="65.25" customHeight="1" x14ac:dyDescent="0.4">
      <c r="B23" s="63"/>
      <c r="C23" s="61" t="s">
        <v>88</v>
      </c>
      <c r="D23" s="62" t="s">
        <v>91</v>
      </c>
    </row>
    <row r="24" spans="2:4" ht="88.5" customHeight="1" x14ac:dyDescent="0.4">
      <c r="B24" s="64"/>
      <c r="C24" s="65" t="s">
        <v>90</v>
      </c>
      <c r="D24" s="62" t="s">
        <v>92</v>
      </c>
    </row>
    <row r="26" spans="2:4" x14ac:dyDescent="0.4">
      <c r="B26" s="58" t="s">
        <v>81</v>
      </c>
    </row>
    <row r="28" spans="2:4" x14ac:dyDescent="0.4">
      <c r="B28" s="66"/>
      <c r="C28" s="58" t="s">
        <v>82</v>
      </c>
    </row>
    <row r="30" spans="2:4" x14ac:dyDescent="0.4">
      <c r="B30" s="67"/>
      <c r="C30" s="58" t="s">
        <v>83</v>
      </c>
    </row>
    <row r="32" spans="2:4" x14ac:dyDescent="0.4">
      <c r="B32" s="58" t="s">
        <v>84</v>
      </c>
    </row>
    <row r="33" spans="2:2" x14ac:dyDescent="0.4">
      <c r="B33" s="58" t="s">
        <v>85</v>
      </c>
    </row>
    <row r="35" spans="2:2" x14ac:dyDescent="0.4">
      <c r="B35" s="58" t="s">
        <v>86</v>
      </c>
    </row>
    <row r="36" spans="2:2" x14ac:dyDescent="0.4">
      <c r="B36" s="68" t="s">
        <v>87</v>
      </c>
    </row>
    <row r="37" spans="2:2" x14ac:dyDescent="0.4">
      <c r="B37" s="58" t="s">
        <v>93</v>
      </c>
    </row>
    <row r="38" spans="2:2" x14ac:dyDescent="0.4">
      <c r="B38" s="68" t="s">
        <v>87</v>
      </c>
    </row>
    <row r="39" spans="2:2" x14ac:dyDescent="0.4">
      <c r="B39" s="58" t="s">
        <v>97</v>
      </c>
    </row>
    <row r="40" spans="2:2" x14ac:dyDescent="0.4">
      <c r="B40" s="68" t="s">
        <v>87</v>
      </c>
    </row>
    <row r="41" spans="2:2" x14ac:dyDescent="0.4">
      <c r="B41" s="58" t="s">
        <v>94</v>
      </c>
    </row>
  </sheetData>
  <sheetProtection algorithmName="SHA-512" hashValue="q/jMYa/hIQLzVohathvxL8fMfw14n1WdhQLNlEFOwEXIjte0jvue7gOcDB5P2lLXe/CpvAST+G39daJcrrgfUQ==" saltValue="KYcSfhM9w8FTRjfV64QnRg==" spinCount="100000" sheet="1" objects="1" scenarios="1"/>
  <phoneticPr fontId="2"/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9247A-9BFE-4698-A5EE-12C5934F34DD}">
  <sheetPr codeName="Sheet2">
    <tabColor theme="0"/>
  </sheetPr>
  <dimension ref="A1:G9"/>
  <sheetViews>
    <sheetView zoomScale="115" zoomScaleNormal="115" workbookViewId="0">
      <selection activeCell="C3" sqref="C3"/>
    </sheetView>
  </sheetViews>
  <sheetFormatPr defaultColWidth="9" defaultRowHeight="15.75" x14ac:dyDescent="0.4"/>
  <cols>
    <col min="1" max="1" width="2.875" style="24" customWidth="1"/>
    <col min="2" max="2" width="22.25" style="12" customWidth="1"/>
    <col min="3" max="3" width="61.375" style="12" customWidth="1"/>
    <col min="4" max="4" width="101.125" style="12" customWidth="1"/>
    <col min="5" max="5" width="9.625" style="12" hidden="1" customWidth="1"/>
    <col min="6" max="7" width="9" style="12" hidden="1" customWidth="1"/>
    <col min="8" max="16384" width="9" style="12"/>
  </cols>
  <sheetData>
    <row r="1" spans="2:7" ht="59.25" customHeight="1" x14ac:dyDescent="0.4">
      <c r="B1" s="10" t="s">
        <v>45</v>
      </c>
      <c r="C1" s="10"/>
      <c r="D1" s="11"/>
    </row>
    <row r="2" spans="2:7" ht="4.5" customHeight="1" x14ac:dyDescent="0.4">
      <c r="B2" s="13"/>
      <c r="C2" s="14"/>
    </row>
    <row r="3" spans="2:7" ht="20.25" customHeight="1" x14ac:dyDescent="0.4">
      <c r="B3" s="15" t="s">
        <v>46</v>
      </c>
      <c r="C3" s="16"/>
      <c r="D3" s="17" t="s">
        <v>60</v>
      </c>
    </row>
    <row r="4" spans="2:7" ht="20.25" customHeight="1" x14ac:dyDescent="0.4">
      <c r="B4" s="18" t="s">
        <v>47</v>
      </c>
      <c r="C4" s="16"/>
    </row>
    <row r="5" spans="2:7" ht="20.25" customHeight="1" x14ac:dyDescent="0.4">
      <c r="B5" s="19" t="s">
        <v>48</v>
      </c>
      <c r="C5" s="69"/>
      <c r="D5" s="20" t="s">
        <v>62</v>
      </c>
      <c r="E5" s="70" t="b">
        <v>0</v>
      </c>
      <c r="F5" s="70" t="b">
        <v>0</v>
      </c>
      <c r="G5" s="70" t="b">
        <v>0</v>
      </c>
    </row>
    <row r="6" spans="2:7" ht="20.25" customHeight="1" x14ac:dyDescent="0.4">
      <c r="B6" s="18" t="s">
        <v>49</v>
      </c>
      <c r="C6" s="16"/>
      <c r="D6" s="20" t="s">
        <v>63</v>
      </c>
    </row>
    <row r="7" spans="2:7" ht="20.25" customHeight="1" x14ac:dyDescent="0.4">
      <c r="B7" s="18" t="s">
        <v>50</v>
      </c>
      <c r="C7" s="21"/>
      <c r="D7" s="17" t="s">
        <v>61</v>
      </c>
    </row>
    <row r="8" spans="2:7" ht="20.25" customHeight="1" x14ac:dyDescent="0.25">
      <c r="B8" s="22" t="s">
        <v>51</v>
      </c>
      <c r="C8" s="21"/>
      <c r="D8" s="23" t="s">
        <v>64</v>
      </c>
    </row>
    <row r="9" spans="2:7" ht="20.25" customHeight="1" x14ac:dyDescent="0.4">
      <c r="B9" s="22" t="s">
        <v>52</v>
      </c>
      <c r="C9" s="21"/>
    </row>
  </sheetData>
  <sheetProtection algorithmName="SHA-512" hashValue="m7UCnOmCOPjq1Q/5BdvR75slrn3NKcDHgAX8tKetUzqwER6DQrzXbZa62f1bEiqe78USqiBSFdaUZr6ODtf7Jw==" saltValue="eISAhu6PSE2NEm+JTUOnNg==" spinCount="100000" sheet="1" objects="1" scenarios="1"/>
  <phoneticPr fontId="2"/>
  <conditionalFormatting sqref="C3:C4 C6:C9">
    <cfRule type="expression" dxfId="11" priority="3">
      <formula>IF(LEN($C3)&lt;1,TRUE,FALSE)</formula>
    </cfRule>
  </conditionalFormatting>
  <conditionalFormatting sqref="C5">
    <cfRule type="expression" dxfId="10" priority="1">
      <formula>AND(NOT($E$5),NOT($F$5),NOT($G$5))</formula>
    </cfRule>
    <cfRule type="expression" dxfId="9" priority="2">
      <formula>AND(NOT(#REF!),NOT(#REF!),NOT(#REF!))</formula>
    </cfRule>
  </conditionalFormatting>
  <dataValidations count="3">
    <dataValidation type="list" allowBlank="1" showInputMessage="1" showErrorMessage="1" sqref="C6" xr:uid="{B0B5CA35-E829-4465-9772-6EF20229AD02}">
      <formula1>"税別,税込"</formula1>
    </dataValidation>
    <dataValidation type="date" allowBlank="1" showInputMessage="1" showErrorMessage="1" promptTitle="半角数字で記入" prompt="YYYY/MM/DD形式で記入して下さい。_x000a_和暦に変換し表示します。" sqref="C7:C8" xr:uid="{88E7056A-ABF5-413E-87B7-595026239057}">
      <formula1>45887</formula1>
      <formula2>46112</formula2>
    </dataValidation>
    <dataValidation type="date" allowBlank="1" showInputMessage="1" showErrorMessage="1" promptTitle="半角数字で記入" prompt="YYYY/MM/DD形式で記入して下さい。_x000a_和暦に変換し表示します。" sqref="C9" xr:uid="{49371B79-1295-4AC8-B987-18FC4A47C638}">
      <formula1>45887</formula1>
      <formula2>46122</formula2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38100</xdr:colOff>
                    <xdr:row>4</xdr:row>
                    <xdr:rowOff>9525</xdr:rowOff>
                  </from>
                  <to>
                    <xdr:col>2</xdr:col>
                    <xdr:colOff>1304925</xdr:colOff>
                    <xdr:row>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>
                  <from>
                    <xdr:col>2</xdr:col>
                    <xdr:colOff>1352550</xdr:colOff>
                    <xdr:row>3</xdr:row>
                    <xdr:rowOff>257175</xdr:rowOff>
                  </from>
                  <to>
                    <xdr:col>2</xdr:col>
                    <xdr:colOff>2886075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2</xdr:col>
                    <xdr:colOff>2476500</xdr:colOff>
                    <xdr:row>4</xdr:row>
                    <xdr:rowOff>0</xdr:rowOff>
                  </from>
                  <to>
                    <xdr:col>2</xdr:col>
                    <xdr:colOff>4029075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921F0-C434-4193-9CEF-A0ADBF2CEEBF}">
  <sheetPr codeName="Sheet3">
    <tabColor theme="9" tint="0.79998168889431442"/>
    <pageSetUpPr fitToPage="1"/>
  </sheetPr>
  <dimension ref="A1:M61"/>
  <sheetViews>
    <sheetView view="pageBreakPreview" zoomScale="115" zoomScaleNormal="100" zoomScaleSheetLayoutView="115" workbookViewId="0">
      <pane ySplit="10" topLeftCell="A11" activePane="bottomLeft" state="frozen"/>
      <selection activeCell="C3" sqref="C3"/>
      <selection pane="bottomLeft" activeCell="B7" sqref="B7"/>
    </sheetView>
  </sheetViews>
  <sheetFormatPr defaultColWidth="8.75" defaultRowHeight="18.75" x14ac:dyDescent="0.4"/>
  <cols>
    <col min="1" max="1" width="4.5" style="25" bestFit="1" customWidth="1"/>
    <col min="2" max="2" width="12.25" style="25" customWidth="1"/>
    <col min="3" max="6" width="11.75" style="25" customWidth="1"/>
    <col min="7" max="7" width="16.625" style="25" customWidth="1"/>
    <col min="8" max="8" width="52.875" style="28" customWidth="1"/>
    <col min="9" max="9" width="24" style="26" customWidth="1"/>
    <col min="10" max="10" width="35.875" style="25" customWidth="1"/>
    <col min="11" max="11" width="8.75" style="25"/>
    <col min="12" max="13" width="13.625" customWidth="1"/>
    <col min="14" max="16384" width="8.75" style="25"/>
  </cols>
  <sheetData>
    <row r="1" spans="2:13" x14ac:dyDescent="0.4">
      <c r="B1" s="72" t="str">
        <f>IF(入力ボックス!C9="","yyyy/mm/dd",入力ボックス!C9)</f>
        <v>yyyy/mm/dd</v>
      </c>
      <c r="C1" s="72"/>
      <c r="H1" s="26"/>
      <c r="I1" s="57" t="str">
        <f>IF(ISBLANK(入力ボックス!$C$4),"",入力ボックス!$C$3&amp; "　"&amp; 入力ボックス!$C$4)</f>
        <v/>
      </c>
    </row>
    <row r="2" spans="2:13" ht="27.75" customHeight="1" x14ac:dyDescent="0.4">
      <c r="B2" s="73" t="s">
        <v>55</v>
      </c>
      <c r="C2" s="73"/>
      <c r="D2" s="73"/>
      <c r="E2" s="73"/>
      <c r="F2" s="73"/>
      <c r="G2" s="73"/>
      <c r="H2" s="73"/>
      <c r="I2" s="73"/>
    </row>
    <row r="3" spans="2:13" ht="14.25" customHeight="1" x14ac:dyDescent="0.4">
      <c r="B3" s="74" t="str">
        <f>IF(OR(入力ボックス!C7="",入力ボックス!C8=""),"期間：","期間："&amp;TEXT(入力ボックス!C7,"YYYY/MM/DD") &amp; " ～ " &amp; TEXT(入力ボックス!C8,"YYYY/MM/DD"))</f>
        <v>期間：</v>
      </c>
      <c r="C3" s="74"/>
      <c r="D3" s="74"/>
      <c r="E3" s="74"/>
      <c r="F3" s="74"/>
      <c r="G3" s="74"/>
      <c r="H3" s="74"/>
      <c r="I3" s="74"/>
    </row>
    <row r="4" spans="2:13" ht="24" hidden="1" customHeight="1" x14ac:dyDescent="0.4"/>
    <row r="5" spans="2:13" ht="24" hidden="1" customHeight="1" x14ac:dyDescent="0.4"/>
    <row r="6" spans="2:13" ht="6" customHeight="1" x14ac:dyDescent="0.4">
      <c r="B6" s="29"/>
    </row>
    <row r="7" spans="2:13" ht="24" customHeight="1" x14ac:dyDescent="0.4">
      <c r="B7" s="25" t="s">
        <v>0</v>
      </c>
      <c r="C7" s="25" t="s">
        <v>53</v>
      </c>
      <c r="D7" s="30" t="s">
        <v>1</v>
      </c>
      <c r="E7" s="30" t="s">
        <v>2</v>
      </c>
      <c r="F7" s="27" t="s">
        <v>3</v>
      </c>
      <c r="G7" s="27" t="s">
        <v>4</v>
      </c>
      <c r="H7" s="75" t="s">
        <v>68</v>
      </c>
      <c r="I7" s="75"/>
    </row>
    <row r="8" spans="2:13" ht="24" customHeight="1" x14ac:dyDescent="0.4">
      <c r="B8" s="31" t="s">
        <v>8</v>
      </c>
      <c r="C8" s="32" t="s">
        <v>54</v>
      </c>
      <c r="D8" s="32">
        <f>IF($B$8&lt;&gt;"",$C$61,"")</f>
        <v>0</v>
      </c>
      <c r="E8" s="32">
        <f>IF($B$8&lt;&gt;"",$D$61,"")</f>
        <v>0</v>
      </c>
      <c r="F8" s="32">
        <f>IF($B$8&lt;&gt;"",IF(LEFT($B$8,1)="③",$D$61,ROUNDDOWN($D$61,0)),"")</f>
        <v>0</v>
      </c>
      <c r="G8" s="33"/>
      <c r="I8" s="34" t="str">
        <f>IF(入力ボックス!C6="","経理処理：","経理処理："&amp;入力ボックス!C6)</f>
        <v>経理処理：</v>
      </c>
      <c r="L8" s="71" t="s">
        <v>57</v>
      </c>
      <c r="M8" s="71"/>
    </row>
    <row r="9" spans="2:13" ht="6" customHeight="1" x14ac:dyDescent="0.4"/>
    <row r="10" spans="2:13" ht="24" x14ac:dyDescent="0.4">
      <c r="B10" s="1" t="s">
        <v>5</v>
      </c>
      <c r="C10" s="1" t="s">
        <v>1</v>
      </c>
      <c r="D10" s="1" t="s">
        <v>2</v>
      </c>
      <c r="E10" s="35" t="s">
        <v>11</v>
      </c>
      <c r="F10" s="1" t="s">
        <v>6</v>
      </c>
      <c r="G10" s="1" t="s">
        <v>42</v>
      </c>
      <c r="H10" s="1" t="s">
        <v>9</v>
      </c>
      <c r="I10" s="1" t="s">
        <v>10</v>
      </c>
      <c r="L10" s="50" t="s">
        <v>56</v>
      </c>
      <c r="M10" s="51" t="s">
        <v>6</v>
      </c>
    </row>
    <row r="11" spans="2:13" s="36" customFormat="1" ht="28.5" customHeight="1" x14ac:dyDescent="0.4">
      <c r="B11" s="37" t="str">
        <f>IF($C11="","","2-"&amp;ROW()-10)</f>
        <v/>
      </c>
      <c r="C11" s="38" t="str">
        <f>IF(名簿一覧!K5="","",名簿一覧!K5)</f>
        <v/>
      </c>
      <c r="D11" s="38" t="str">
        <f t="shared" ref="D11" si="0">IF(ISBLANK(C11),"",C11)</f>
        <v/>
      </c>
      <c r="E11" s="39" t="str">
        <f>IF(名簿一覧!M5="","",名簿一覧!M5)</f>
        <v/>
      </c>
      <c r="F11" s="39" t="str">
        <f>IF(名簿一覧!N5="","",名簿一覧!N5)</f>
        <v/>
      </c>
      <c r="G11" s="40" t="str">
        <f>IF(名簿一覧!L5="","",名簿一覧!L5)</f>
        <v/>
      </c>
      <c r="H11" s="41" t="str">
        <f>IF(名簿一覧!E5="","",名簿一覧!E5 &amp; CHAR(10) &amp; "単価:" &amp; TEXT(名簿一覧!I5,"#,###円") &amp;  "×" &amp; TEXT(名簿一覧!J5,"#,###回") &amp;"＝" &amp;TEXT(名簿一覧!K5,"#,###円") )</f>
        <v/>
      </c>
      <c r="I11" s="49"/>
      <c r="J11" s="56" t="s">
        <v>65</v>
      </c>
      <c r="L11" s="52" t="str">
        <f>IF(E11="","",IF(AND(E11&lt;&gt;"",入力ボックス!$C$7&gt;E11),"交付決定日前","○"))</f>
        <v/>
      </c>
      <c r="M11" s="53" t="str">
        <f>IF(G11="","",IF(AND(G11&lt;&gt;"",入力ボックス!$C$8&lt;G11),"完了日より後",IF(E11&gt;G11,"発注と支払の日付が前後","○")))</f>
        <v/>
      </c>
    </row>
    <row r="12" spans="2:13" s="36" customFormat="1" ht="28.5" customHeight="1" x14ac:dyDescent="0.4">
      <c r="B12" s="37" t="str">
        <f t="shared" ref="B12:B60" si="1">IF($C12="","","2-"&amp;ROW()-10)</f>
        <v/>
      </c>
      <c r="C12" s="38" t="str">
        <f>IF(名簿一覧!K6="","",名簿一覧!K6)</f>
        <v/>
      </c>
      <c r="D12" s="38" t="str">
        <f t="shared" ref="D12:D60" si="2">IF(ISBLANK(C12),"",C12)</f>
        <v/>
      </c>
      <c r="E12" s="39" t="str">
        <f>IF(名簿一覧!M6="","",名簿一覧!M6)</f>
        <v/>
      </c>
      <c r="F12" s="39" t="str">
        <f>IF(名簿一覧!N6="","",名簿一覧!N6)</f>
        <v/>
      </c>
      <c r="G12" s="40" t="str">
        <f>IF(名簿一覧!L6="","",名簿一覧!L6)</f>
        <v/>
      </c>
      <c r="H12" s="41" t="str">
        <f>IF(名簿一覧!E6="","",名簿一覧!E6 &amp; CHAR(10) &amp; "単価:" &amp; TEXT(名簿一覧!I6,"#,###円") &amp;  "×" &amp; TEXT(名簿一覧!J6,"#,###回") &amp;"＝" &amp;TEXT(名簿一覧!K6,"#,###円") )</f>
        <v/>
      </c>
      <c r="I12" s="49"/>
      <c r="J12" s="36" t="s">
        <v>66</v>
      </c>
      <c r="L12" s="52" t="str">
        <f>IF(E12="","",IF(AND(E12&lt;&gt;"",入力ボックス!$C$7&gt;E12),"交付決定日前","○"))</f>
        <v/>
      </c>
      <c r="M12" s="53" t="str">
        <f>IF(G12="","",IF(AND(G12&lt;&gt;"",入力ボックス!$C$8&lt;G12),"完了日より後",IF(E12&gt;G12,"発注と支払の日付が前後","○")))</f>
        <v/>
      </c>
    </row>
    <row r="13" spans="2:13" s="36" customFormat="1" ht="28.5" customHeight="1" x14ac:dyDescent="0.4">
      <c r="B13" s="37" t="str">
        <f t="shared" si="1"/>
        <v/>
      </c>
      <c r="C13" s="38" t="str">
        <f>IF(名簿一覧!K7="","",名簿一覧!K7)</f>
        <v/>
      </c>
      <c r="D13" s="38" t="str">
        <f t="shared" si="2"/>
        <v/>
      </c>
      <c r="E13" s="39" t="str">
        <f>IF(名簿一覧!M7="","",名簿一覧!M7)</f>
        <v/>
      </c>
      <c r="F13" s="39" t="str">
        <f>IF(名簿一覧!N7="","",名簿一覧!N7)</f>
        <v/>
      </c>
      <c r="G13" s="40" t="str">
        <f>IF(名簿一覧!L7="","",名簿一覧!L7)</f>
        <v/>
      </c>
      <c r="H13" s="41" t="str">
        <f>IF(名簿一覧!E7="","",名簿一覧!E7 &amp; CHAR(10) &amp; "単価:" &amp; TEXT(名簿一覧!I7,"#,###円") &amp;  "×" &amp; TEXT(名簿一覧!J7,"#,###回") &amp;"＝" &amp;TEXT(名簿一覧!K7,"#,###円") )</f>
        <v/>
      </c>
      <c r="I13" s="49"/>
      <c r="J13" s="36" t="s">
        <v>67</v>
      </c>
      <c r="L13" s="52" t="str">
        <f>IF(E13="","",IF(AND(E13&lt;&gt;"",入力ボックス!$C$7&gt;E13),"交付決定日前","○"))</f>
        <v/>
      </c>
      <c r="M13" s="53" t="str">
        <f>IF(G13="","",IF(AND(G13&lt;&gt;"",入力ボックス!$C$8&lt;G13),"完了日より後",IF(E13&gt;G13,"発注と支払の日付が前後","○")))</f>
        <v/>
      </c>
    </row>
    <row r="14" spans="2:13" s="36" customFormat="1" ht="28.5" customHeight="1" x14ac:dyDescent="0.4">
      <c r="B14" s="37" t="str">
        <f t="shared" si="1"/>
        <v/>
      </c>
      <c r="C14" s="38" t="str">
        <f>IF(名簿一覧!K8="","",名簿一覧!K8)</f>
        <v/>
      </c>
      <c r="D14" s="38" t="str">
        <f t="shared" si="2"/>
        <v/>
      </c>
      <c r="E14" s="39" t="str">
        <f>IF(名簿一覧!M8="","",名簿一覧!M8)</f>
        <v/>
      </c>
      <c r="F14" s="39" t="str">
        <f>IF(名簿一覧!N8="","",名簿一覧!N8)</f>
        <v/>
      </c>
      <c r="G14" s="40" t="str">
        <f>IF(名簿一覧!L8="","",名簿一覧!L8)</f>
        <v/>
      </c>
      <c r="H14" s="41" t="str">
        <f>IF(名簿一覧!E8="","",名簿一覧!E8 &amp; CHAR(10) &amp; "単価:" &amp; TEXT(名簿一覧!I8,"#,###円") &amp;  "×" &amp; TEXT(名簿一覧!J8,"#,###回") &amp;"＝" &amp;TEXT(名簿一覧!K8,"#,###円") )</f>
        <v/>
      </c>
      <c r="I14" s="49"/>
      <c r="L14" s="52" t="str">
        <f>IF(E14="","",IF(AND(E14&lt;&gt;"",入力ボックス!$C$7&gt;E14),"交付決定日前","○"))</f>
        <v/>
      </c>
      <c r="M14" s="53" t="str">
        <f>IF(G14="","",IF(AND(G14&lt;&gt;"",入力ボックス!$C$8&lt;G14),"完了日より後",IF(E14&gt;G14,"発注と支払の日付が前後","○")))</f>
        <v/>
      </c>
    </row>
    <row r="15" spans="2:13" s="36" customFormat="1" ht="28.5" customHeight="1" x14ac:dyDescent="0.4">
      <c r="B15" s="37" t="str">
        <f t="shared" si="1"/>
        <v/>
      </c>
      <c r="C15" s="38" t="str">
        <f>IF(名簿一覧!K9="","",名簿一覧!K9)</f>
        <v/>
      </c>
      <c r="D15" s="38" t="str">
        <f t="shared" si="2"/>
        <v/>
      </c>
      <c r="E15" s="39" t="str">
        <f>IF(名簿一覧!M9="","",名簿一覧!M9)</f>
        <v/>
      </c>
      <c r="F15" s="39" t="str">
        <f>IF(名簿一覧!N9="","",名簿一覧!N9)</f>
        <v/>
      </c>
      <c r="G15" s="40" t="str">
        <f>IF(名簿一覧!L9="","",名簿一覧!L9)</f>
        <v/>
      </c>
      <c r="H15" s="41" t="str">
        <f>IF(名簿一覧!E9="","",名簿一覧!E9 &amp; CHAR(10) &amp; "単価:" &amp; TEXT(名簿一覧!I9,"#,###円") &amp;  "×" &amp; TEXT(名簿一覧!J9,"#,###回") &amp;"＝" &amp;TEXT(名簿一覧!K9,"#,###円") )</f>
        <v/>
      </c>
      <c r="I15" s="49"/>
      <c r="L15" s="52" t="str">
        <f>IF(E15="","",IF(AND(E15&lt;&gt;"",入力ボックス!$C$7&gt;E15),"交付決定日前","○"))</f>
        <v/>
      </c>
      <c r="M15" s="53" t="str">
        <f>IF(G15="","",IF(AND(G15&lt;&gt;"",入力ボックス!$C$8&lt;G15),"完了日より後",IF(E15&gt;G15,"発注と支払の日付が前後","○")))</f>
        <v/>
      </c>
    </row>
    <row r="16" spans="2:13" s="36" customFormat="1" ht="28.5" customHeight="1" x14ac:dyDescent="0.4">
      <c r="B16" s="37" t="str">
        <f t="shared" si="1"/>
        <v/>
      </c>
      <c r="C16" s="38" t="str">
        <f>IF(名簿一覧!K10="","",名簿一覧!K10)</f>
        <v/>
      </c>
      <c r="D16" s="38" t="str">
        <f t="shared" si="2"/>
        <v/>
      </c>
      <c r="E16" s="39" t="str">
        <f>IF(名簿一覧!M10="","",名簿一覧!M10)</f>
        <v/>
      </c>
      <c r="F16" s="39" t="str">
        <f>IF(名簿一覧!N10="","",名簿一覧!N10)</f>
        <v/>
      </c>
      <c r="G16" s="40" t="str">
        <f>IF(名簿一覧!L10="","",名簿一覧!L10)</f>
        <v/>
      </c>
      <c r="H16" s="41" t="str">
        <f>IF(名簿一覧!E10="","",名簿一覧!E10 &amp; CHAR(10) &amp; "単価:" &amp; TEXT(名簿一覧!I10,"#,###円") &amp;  "×" &amp; TEXT(名簿一覧!J10,"#,###回") &amp;"＝" &amp;TEXT(名簿一覧!K10,"#,###円") )</f>
        <v/>
      </c>
      <c r="I16" s="49"/>
      <c r="L16" s="52" t="str">
        <f>IF(E16="","",IF(AND(E16&lt;&gt;"",入力ボックス!$C$7&gt;E16),"交付決定日前","○"))</f>
        <v/>
      </c>
      <c r="M16" s="53" t="str">
        <f>IF(G16="","",IF(AND(G16&lt;&gt;"",入力ボックス!$C$8&lt;G16),"完了日より後",IF(E16&gt;G16,"発注と支払の日付が前後","○")))</f>
        <v/>
      </c>
    </row>
    <row r="17" spans="1:13" s="36" customFormat="1" ht="28.5" customHeight="1" x14ac:dyDescent="0.4">
      <c r="B17" s="37" t="str">
        <f t="shared" si="1"/>
        <v/>
      </c>
      <c r="C17" s="38" t="str">
        <f>IF(名簿一覧!K11="","",名簿一覧!K11)</f>
        <v/>
      </c>
      <c r="D17" s="38" t="str">
        <f t="shared" si="2"/>
        <v/>
      </c>
      <c r="E17" s="39" t="str">
        <f>IF(名簿一覧!M11="","",名簿一覧!M11)</f>
        <v/>
      </c>
      <c r="F17" s="39" t="str">
        <f>IF(名簿一覧!N11="","",名簿一覧!N11)</f>
        <v/>
      </c>
      <c r="G17" s="40" t="str">
        <f>IF(名簿一覧!L11="","",名簿一覧!L11)</f>
        <v/>
      </c>
      <c r="H17" s="41" t="str">
        <f>IF(名簿一覧!E11="","",名簿一覧!E11 &amp; CHAR(10) &amp; "単価:" &amp; TEXT(名簿一覧!I11,"#,###円") &amp;  "×" &amp; TEXT(名簿一覧!J11,"#,###回") &amp;"＝" &amp;TEXT(名簿一覧!K11,"#,###円") )</f>
        <v/>
      </c>
      <c r="I17" s="49"/>
      <c r="L17" s="52" t="str">
        <f>IF(E17="","",IF(AND(E17&lt;&gt;"",入力ボックス!$C$7&gt;E17),"交付決定日前","○"))</f>
        <v/>
      </c>
      <c r="M17" s="53" t="str">
        <f>IF(G17="","",IF(AND(G17&lt;&gt;"",入力ボックス!$C$8&lt;G17),"完了日より後",IF(E17&gt;G17,"発注と支払の日付が前後","○")))</f>
        <v/>
      </c>
    </row>
    <row r="18" spans="1:13" s="36" customFormat="1" ht="28.5" customHeight="1" x14ac:dyDescent="0.4">
      <c r="B18" s="37" t="str">
        <f>IF($C18="","","2-"&amp;ROW()-10)</f>
        <v/>
      </c>
      <c r="C18" s="38" t="str">
        <f>IF(名簿一覧!K12="","",名簿一覧!K12)</f>
        <v/>
      </c>
      <c r="D18" s="38" t="str">
        <f t="shared" si="2"/>
        <v/>
      </c>
      <c r="E18" s="39" t="str">
        <f>IF(名簿一覧!M12="","",名簿一覧!M12)</f>
        <v/>
      </c>
      <c r="F18" s="39" t="str">
        <f>IF(名簿一覧!N12="","",名簿一覧!N12)</f>
        <v/>
      </c>
      <c r="G18" s="40" t="str">
        <f>IF(名簿一覧!L12="","",名簿一覧!L12)</f>
        <v/>
      </c>
      <c r="H18" s="41" t="str">
        <f>IF(名簿一覧!E12="","",名簿一覧!E12 &amp; CHAR(10) &amp; "単価:" &amp; TEXT(名簿一覧!I12,"#,###円") &amp;  "×" &amp; TEXT(名簿一覧!J12,"#,###回") &amp;"＝" &amp;TEXT(名簿一覧!K12,"#,###円") )</f>
        <v/>
      </c>
      <c r="I18" s="49"/>
      <c r="L18" s="52" t="str">
        <f>IF(E18="","",IF(AND(E18&lt;&gt;"",入力ボックス!$C$7&gt;E18),"交付決定日前","○"))</f>
        <v/>
      </c>
      <c r="M18" s="53" t="str">
        <f>IF(G18="","",IF(AND(G18&lt;&gt;"",入力ボックス!$C$8&lt;G18),"完了日より後",IF(E18&gt;G18,"発注と支払の日付が前後","○")))</f>
        <v/>
      </c>
    </row>
    <row r="19" spans="1:13" s="36" customFormat="1" ht="28.5" customHeight="1" x14ac:dyDescent="0.4">
      <c r="B19" s="37" t="str">
        <f t="shared" si="1"/>
        <v/>
      </c>
      <c r="C19" s="38" t="str">
        <f>IF(名簿一覧!K13="","",名簿一覧!K13)</f>
        <v/>
      </c>
      <c r="D19" s="38" t="str">
        <f t="shared" si="2"/>
        <v/>
      </c>
      <c r="E19" s="39" t="str">
        <f>IF(名簿一覧!M13="","",名簿一覧!M13)</f>
        <v/>
      </c>
      <c r="F19" s="39" t="str">
        <f>IF(名簿一覧!N13="","",名簿一覧!N13)</f>
        <v/>
      </c>
      <c r="G19" s="40" t="str">
        <f>IF(名簿一覧!L13="","",名簿一覧!L13)</f>
        <v/>
      </c>
      <c r="H19" s="41" t="str">
        <f>IF(名簿一覧!E13="","",名簿一覧!E13 &amp; CHAR(10) &amp; "単価:" &amp; TEXT(名簿一覧!I13,"#,###円") &amp;  "×" &amp; TEXT(名簿一覧!J13,"#,###回") &amp;"＝" &amp;TEXT(名簿一覧!K13,"#,###円") )</f>
        <v/>
      </c>
      <c r="I19" s="49"/>
      <c r="L19" s="52" t="str">
        <f>IF(E19="","",IF(AND(E19&lt;&gt;"",入力ボックス!$C$7&gt;E19),"交付決定日前","○"))</f>
        <v/>
      </c>
      <c r="M19" s="53" t="str">
        <f>IF(G19="","",IF(AND(G19&lt;&gt;"",入力ボックス!$C$8&lt;G19),"完了日より後",IF(E19&gt;G19,"発注と支払の日付が前後","○")))</f>
        <v/>
      </c>
    </row>
    <row r="20" spans="1:13" s="36" customFormat="1" ht="28.5" customHeight="1" x14ac:dyDescent="0.4">
      <c r="B20" s="37" t="str">
        <f t="shared" si="1"/>
        <v/>
      </c>
      <c r="C20" s="38" t="str">
        <f>IF(名簿一覧!K14="","",名簿一覧!K14)</f>
        <v/>
      </c>
      <c r="D20" s="38" t="str">
        <f t="shared" si="2"/>
        <v/>
      </c>
      <c r="E20" s="39" t="str">
        <f>IF(名簿一覧!M14="","",名簿一覧!M14)</f>
        <v/>
      </c>
      <c r="F20" s="39" t="str">
        <f>IF(名簿一覧!N14="","",名簿一覧!N14)</f>
        <v/>
      </c>
      <c r="G20" s="40" t="str">
        <f>IF(名簿一覧!L14="","",名簿一覧!L14)</f>
        <v/>
      </c>
      <c r="H20" s="41" t="str">
        <f>IF(名簿一覧!E14="","",名簿一覧!E14 &amp; CHAR(10) &amp; "単価:" &amp; TEXT(名簿一覧!I14,"#,###円") &amp;  "×" &amp; TEXT(名簿一覧!J14,"#,###回") &amp;"＝" &amp;TEXT(名簿一覧!K14,"#,###円") )</f>
        <v/>
      </c>
      <c r="I20" s="49"/>
      <c r="L20" s="52" t="str">
        <f>IF(E20="","",IF(AND(E20&lt;&gt;"",入力ボックス!$C$7&gt;E20),"交付決定日前","○"))</f>
        <v/>
      </c>
      <c r="M20" s="53" t="str">
        <f>IF(G20="","",IF(AND(G20&lt;&gt;"",入力ボックス!$C$8&lt;G20),"完了日より後",IF(E20&gt;G20,"発注と支払の日付が前後","○")))</f>
        <v/>
      </c>
    </row>
    <row r="21" spans="1:13" ht="28.5" customHeight="1" x14ac:dyDescent="0.4">
      <c r="A21" s="36"/>
      <c r="B21" s="37" t="str">
        <f t="shared" si="1"/>
        <v/>
      </c>
      <c r="C21" s="38" t="str">
        <f>IF(名簿一覧!K15="","",名簿一覧!K15)</f>
        <v/>
      </c>
      <c r="D21" s="38" t="str">
        <f t="shared" si="2"/>
        <v/>
      </c>
      <c r="E21" s="39" t="str">
        <f>IF(名簿一覧!M15="","",名簿一覧!M15)</f>
        <v/>
      </c>
      <c r="F21" s="39" t="str">
        <f>IF(名簿一覧!N15="","",名簿一覧!N15)</f>
        <v/>
      </c>
      <c r="G21" s="40" t="str">
        <f>IF(名簿一覧!L15="","",名簿一覧!L15)</f>
        <v/>
      </c>
      <c r="H21" s="41" t="str">
        <f>IF(名簿一覧!E15="","",名簿一覧!E15 &amp; CHAR(10) &amp; "単価:" &amp; TEXT(名簿一覧!I15,"#,###円") &amp;  "×" &amp; TEXT(名簿一覧!J15,"#,###回") &amp;"＝" &amp;TEXT(名簿一覧!K15,"#,###円") )</f>
        <v/>
      </c>
      <c r="I21" s="49"/>
      <c r="L21" s="52" t="str">
        <f>IF(E21="","",IF(AND(E21&lt;&gt;"",入力ボックス!$C$7&gt;E21),"交付決定日前","○"))</f>
        <v/>
      </c>
      <c r="M21" s="53" t="str">
        <f>IF(G21="","",IF(AND(G21&lt;&gt;"",入力ボックス!$C$8&lt;G21),"完了日より後",IF(E21&gt;G21,"発注と支払の日付が前後","○")))</f>
        <v/>
      </c>
    </row>
    <row r="22" spans="1:13" ht="28.5" customHeight="1" x14ac:dyDescent="0.4">
      <c r="A22" s="36"/>
      <c r="B22" s="37" t="str">
        <f t="shared" si="1"/>
        <v/>
      </c>
      <c r="C22" s="38" t="str">
        <f>IF(名簿一覧!K16="","",名簿一覧!K16)</f>
        <v/>
      </c>
      <c r="D22" s="38" t="str">
        <f t="shared" si="2"/>
        <v/>
      </c>
      <c r="E22" s="39" t="str">
        <f>IF(名簿一覧!M16="","",名簿一覧!M16)</f>
        <v/>
      </c>
      <c r="F22" s="39" t="str">
        <f>IF(名簿一覧!N16="","",名簿一覧!N16)</f>
        <v/>
      </c>
      <c r="G22" s="40" t="str">
        <f>IF(名簿一覧!L16="","",名簿一覧!L16)</f>
        <v/>
      </c>
      <c r="H22" s="41" t="str">
        <f>IF(名簿一覧!E16="","",名簿一覧!E16 &amp; CHAR(10) &amp; "単価:" &amp; TEXT(名簿一覧!I16,"#,###円") &amp;  "×" &amp; TEXT(名簿一覧!J16,"#,###回") &amp;"＝" &amp;TEXT(名簿一覧!K16,"#,###円") )</f>
        <v/>
      </c>
      <c r="I22" s="49"/>
      <c r="L22" s="52" t="str">
        <f>IF(E22="","",IF(AND(E22&lt;&gt;"",入力ボックス!$C$7&gt;E22),"交付決定日前","○"))</f>
        <v/>
      </c>
      <c r="M22" s="53" t="str">
        <f>IF(G22="","",IF(AND(G22&lt;&gt;"",入力ボックス!$C$8&lt;G22),"完了日より後",IF(E22&gt;G22,"発注と支払の日付が前後","○")))</f>
        <v/>
      </c>
    </row>
    <row r="23" spans="1:13" ht="28.5" customHeight="1" x14ac:dyDescent="0.4">
      <c r="A23" s="36"/>
      <c r="B23" s="37" t="str">
        <f t="shared" si="1"/>
        <v/>
      </c>
      <c r="C23" s="38" t="str">
        <f>IF(名簿一覧!K17="","",名簿一覧!K17)</f>
        <v/>
      </c>
      <c r="D23" s="38" t="str">
        <f t="shared" si="2"/>
        <v/>
      </c>
      <c r="E23" s="39" t="str">
        <f>IF(名簿一覧!M17="","",名簿一覧!M17)</f>
        <v/>
      </c>
      <c r="F23" s="39" t="str">
        <f>IF(名簿一覧!N17="","",名簿一覧!N17)</f>
        <v/>
      </c>
      <c r="G23" s="40" t="str">
        <f>IF(名簿一覧!L17="","",名簿一覧!L17)</f>
        <v/>
      </c>
      <c r="H23" s="41" t="str">
        <f>IF(名簿一覧!E17="","",名簿一覧!E17 &amp; CHAR(10) &amp; "単価:" &amp; TEXT(名簿一覧!I17,"#,###円") &amp;  "×" &amp; TEXT(名簿一覧!J17,"#,###回") &amp;"＝" &amp;TEXT(名簿一覧!K17,"#,###円") )</f>
        <v/>
      </c>
      <c r="I23" s="49"/>
      <c r="L23" s="52" t="str">
        <f>IF(E23="","",IF(AND(E23&lt;&gt;"",入力ボックス!$C$7&gt;E23),"交付決定日前","○"))</f>
        <v/>
      </c>
      <c r="M23" s="53" t="str">
        <f>IF(G23="","",IF(AND(G23&lt;&gt;"",入力ボックス!$C$8&lt;G23),"完了日より後",IF(E23&gt;G23,"発注と支払の日付が前後","○")))</f>
        <v/>
      </c>
    </row>
    <row r="24" spans="1:13" ht="28.5" customHeight="1" x14ac:dyDescent="0.4">
      <c r="A24" s="36"/>
      <c r="B24" s="37" t="str">
        <f t="shared" si="1"/>
        <v/>
      </c>
      <c r="C24" s="38" t="str">
        <f>IF(名簿一覧!K18="","",名簿一覧!K18)</f>
        <v/>
      </c>
      <c r="D24" s="38" t="str">
        <f t="shared" si="2"/>
        <v/>
      </c>
      <c r="E24" s="39" t="str">
        <f>IF(名簿一覧!M18="","",名簿一覧!M18)</f>
        <v/>
      </c>
      <c r="F24" s="39" t="str">
        <f>IF(名簿一覧!N18="","",名簿一覧!N18)</f>
        <v/>
      </c>
      <c r="G24" s="40" t="str">
        <f>IF(名簿一覧!L18="","",名簿一覧!L18)</f>
        <v/>
      </c>
      <c r="H24" s="41" t="str">
        <f>IF(名簿一覧!E18="","",名簿一覧!E18 &amp; CHAR(10) &amp; "単価:" &amp; TEXT(名簿一覧!I18,"#,###円") &amp;  "×" &amp; TEXT(名簿一覧!J18,"#,###回") &amp;"＝" &amp;TEXT(名簿一覧!K18,"#,###円") )</f>
        <v/>
      </c>
      <c r="I24" s="49"/>
      <c r="L24" s="52" t="str">
        <f>IF(E24="","",IF(AND(E24&lt;&gt;"",入力ボックス!$C$7&gt;E24),"交付決定日前","○"))</f>
        <v/>
      </c>
      <c r="M24" s="53" t="str">
        <f>IF(G24="","",IF(AND(G24&lt;&gt;"",入力ボックス!$C$8&lt;G24),"完了日より後",IF(E24&gt;G24,"発注と支払の日付が前後","○")))</f>
        <v/>
      </c>
    </row>
    <row r="25" spans="1:13" ht="28.5" customHeight="1" x14ac:dyDescent="0.4">
      <c r="A25" s="36"/>
      <c r="B25" s="37" t="str">
        <f t="shared" si="1"/>
        <v/>
      </c>
      <c r="C25" s="38" t="str">
        <f>IF(名簿一覧!K19="","",名簿一覧!K19)</f>
        <v/>
      </c>
      <c r="D25" s="38" t="str">
        <f t="shared" si="2"/>
        <v/>
      </c>
      <c r="E25" s="39" t="str">
        <f>IF(名簿一覧!M19="","",名簿一覧!M19)</f>
        <v/>
      </c>
      <c r="F25" s="39" t="str">
        <f>IF(名簿一覧!N19="","",名簿一覧!N19)</f>
        <v/>
      </c>
      <c r="G25" s="40" t="str">
        <f>IF(名簿一覧!L19="","",名簿一覧!L19)</f>
        <v/>
      </c>
      <c r="H25" s="41" t="str">
        <f>IF(名簿一覧!E19="","",名簿一覧!E19 &amp; CHAR(10) &amp; "単価:" &amp; TEXT(名簿一覧!I19,"#,###円") &amp;  "×" &amp; TEXT(名簿一覧!J19,"#,###回") &amp;"＝" &amp;TEXT(名簿一覧!K19,"#,###円") )</f>
        <v/>
      </c>
      <c r="I25" s="49"/>
      <c r="L25" s="52" t="str">
        <f>IF(E25="","",IF(AND(E25&lt;&gt;"",入力ボックス!$C$7&gt;E25),"交付決定日前","○"))</f>
        <v/>
      </c>
      <c r="M25" s="53" t="str">
        <f>IF(G25="","",IF(AND(G25&lt;&gt;"",入力ボックス!$C$8&lt;G25),"完了日より後",IF(E25&gt;G25,"発注と支払の日付が前後","○")))</f>
        <v/>
      </c>
    </row>
    <row r="26" spans="1:13" ht="28.5" customHeight="1" x14ac:dyDescent="0.4">
      <c r="A26" s="36"/>
      <c r="B26" s="37" t="str">
        <f t="shared" si="1"/>
        <v/>
      </c>
      <c r="C26" s="38" t="str">
        <f>IF(名簿一覧!K20="","",名簿一覧!K20)</f>
        <v/>
      </c>
      <c r="D26" s="38" t="str">
        <f t="shared" si="2"/>
        <v/>
      </c>
      <c r="E26" s="39" t="str">
        <f>IF(名簿一覧!M20="","",名簿一覧!M20)</f>
        <v/>
      </c>
      <c r="F26" s="39" t="str">
        <f>IF(名簿一覧!N20="","",名簿一覧!N20)</f>
        <v/>
      </c>
      <c r="G26" s="40" t="str">
        <f>IF(名簿一覧!L20="","",名簿一覧!L20)</f>
        <v/>
      </c>
      <c r="H26" s="41" t="str">
        <f>IF(名簿一覧!E20="","",名簿一覧!E20 &amp; CHAR(10) &amp; "単価:" &amp; TEXT(名簿一覧!I20,"#,###円") &amp;  "×" &amp; TEXT(名簿一覧!J20,"#,###回") &amp;"＝" &amp;TEXT(名簿一覧!K20,"#,###円") )</f>
        <v/>
      </c>
      <c r="I26" s="49"/>
      <c r="L26" s="52" t="str">
        <f>IF(E26="","",IF(AND(E26&lt;&gt;"",入力ボックス!$C$7&gt;E26),"交付決定日前","○"))</f>
        <v/>
      </c>
      <c r="M26" s="53" t="str">
        <f>IF(G26="","",IF(AND(G26&lt;&gt;"",入力ボックス!$C$8&lt;G26),"完了日より後",IF(E26&gt;G26,"発注と支払の日付が前後","○")))</f>
        <v/>
      </c>
    </row>
    <row r="27" spans="1:13" ht="28.5" customHeight="1" x14ac:dyDescent="0.4">
      <c r="A27" s="36"/>
      <c r="B27" s="37" t="str">
        <f t="shared" si="1"/>
        <v/>
      </c>
      <c r="C27" s="38" t="str">
        <f>IF(名簿一覧!K21="","",名簿一覧!K21)</f>
        <v/>
      </c>
      <c r="D27" s="38" t="str">
        <f t="shared" si="2"/>
        <v/>
      </c>
      <c r="E27" s="39" t="str">
        <f>IF(名簿一覧!M21="","",名簿一覧!M21)</f>
        <v/>
      </c>
      <c r="F27" s="39" t="str">
        <f>IF(名簿一覧!N21="","",名簿一覧!N21)</f>
        <v/>
      </c>
      <c r="G27" s="40" t="str">
        <f>IF(名簿一覧!L21="","",名簿一覧!L21)</f>
        <v/>
      </c>
      <c r="H27" s="41" t="str">
        <f>IF(名簿一覧!E21="","",名簿一覧!E21 &amp; CHAR(10) &amp; "単価:" &amp; TEXT(名簿一覧!I21,"#,###円") &amp;  "×" &amp; TEXT(名簿一覧!J21,"#,###回") &amp;"＝" &amp;TEXT(名簿一覧!K21,"#,###円") )</f>
        <v/>
      </c>
      <c r="I27" s="49"/>
      <c r="L27" s="52" t="str">
        <f>IF(E27="","",IF(AND(E27&lt;&gt;"",入力ボックス!$C$7&gt;E27),"交付決定日前","○"))</f>
        <v/>
      </c>
      <c r="M27" s="53" t="str">
        <f>IF(G27="","",IF(AND(G27&lt;&gt;"",入力ボックス!$C$8&lt;G27),"完了日より後",IF(E27&gt;G27,"発注と支払の日付が前後","○")))</f>
        <v/>
      </c>
    </row>
    <row r="28" spans="1:13" ht="28.5" customHeight="1" x14ac:dyDescent="0.4">
      <c r="A28" s="36"/>
      <c r="B28" s="37" t="str">
        <f t="shared" si="1"/>
        <v/>
      </c>
      <c r="C28" s="38" t="str">
        <f>IF(名簿一覧!K22="","",名簿一覧!K22)</f>
        <v/>
      </c>
      <c r="D28" s="38" t="str">
        <f t="shared" si="2"/>
        <v/>
      </c>
      <c r="E28" s="39" t="str">
        <f>IF(名簿一覧!M22="","",名簿一覧!M22)</f>
        <v/>
      </c>
      <c r="F28" s="39" t="str">
        <f>IF(名簿一覧!N22="","",名簿一覧!N22)</f>
        <v/>
      </c>
      <c r="G28" s="40" t="str">
        <f>IF(名簿一覧!L22="","",名簿一覧!L22)</f>
        <v/>
      </c>
      <c r="H28" s="41" t="str">
        <f>IF(名簿一覧!E22="","",名簿一覧!E22 &amp; CHAR(10) &amp; "単価:" &amp; TEXT(名簿一覧!I22,"#,###円") &amp;  "×" &amp; TEXT(名簿一覧!J22,"#,###回") &amp;"＝" &amp;TEXT(名簿一覧!K22,"#,###円") )</f>
        <v/>
      </c>
      <c r="I28" s="49"/>
      <c r="L28" s="52" t="str">
        <f>IF(E28="","",IF(AND(E28&lt;&gt;"",入力ボックス!$C$7&gt;E28),"交付決定日前","○"))</f>
        <v/>
      </c>
      <c r="M28" s="53" t="str">
        <f>IF(G28="","",IF(AND(G28&lt;&gt;"",入力ボックス!$C$8&lt;G28),"完了日より後",IF(E28&gt;G28,"発注と支払の日付が前後","○")))</f>
        <v/>
      </c>
    </row>
    <row r="29" spans="1:13" ht="28.5" customHeight="1" x14ac:dyDescent="0.4">
      <c r="A29" s="36"/>
      <c r="B29" s="37" t="str">
        <f t="shared" si="1"/>
        <v/>
      </c>
      <c r="C29" s="38" t="str">
        <f>IF(名簿一覧!K23="","",名簿一覧!K23)</f>
        <v/>
      </c>
      <c r="D29" s="38" t="str">
        <f t="shared" si="2"/>
        <v/>
      </c>
      <c r="E29" s="39" t="str">
        <f>IF(名簿一覧!M23="","",名簿一覧!M23)</f>
        <v/>
      </c>
      <c r="F29" s="39" t="str">
        <f>IF(名簿一覧!N23="","",名簿一覧!N23)</f>
        <v/>
      </c>
      <c r="G29" s="40" t="str">
        <f>IF(名簿一覧!L23="","",名簿一覧!L23)</f>
        <v/>
      </c>
      <c r="H29" s="41" t="str">
        <f>IF(名簿一覧!E23="","",名簿一覧!E23 &amp; CHAR(10) &amp; "単価:" &amp; TEXT(名簿一覧!I23,"#,###円") &amp;  "×" &amp; TEXT(名簿一覧!J23,"#,###回") &amp;"＝" &amp;TEXT(名簿一覧!K23,"#,###円") )</f>
        <v/>
      </c>
      <c r="I29" s="49"/>
      <c r="L29" s="52" t="str">
        <f>IF(E29="","",IF(AND(E29&lt;&gt;"",入力ボックス!$C$7&gt;E29),"交付決定日前","○"))</f>
        <v/>
      </c>
      <c r="M29" s="53" t="str">
        <f>IF(G29="","",IF(AND(G29&lt;&gt;"",入力ボックス!$C$8&lt;G29),"完了日より後",IF(E29&gt;G29,"発注と支払の日付が前後","○")))</f>
        <v/>
      </c>
    </row>
    <row r="30" spans="1:13" ht="28.5" customHeight="1" x14ac:dyDescent="0.4">
      <c r="A30" s="36"/>
      <c r="B30" s="37" t="str">
        <f t="shared" si="1"/>
        <v/>
      </c>
      <c r="C30" s="38" t="str">
        <f>IF(名簿一覧!K24="","",名簿一覧!K24)</f>
        <v/>
      </c>
      <c r="D30" s="38" t="str">
        <f t="shared" si="2"/>
        <v/>
      </c>
      <c r="E30" s="39" t="str">
        <f>IF(名簿一覧!M24="","",名簿一覧!M24)</f>
        <v/>
      </c>
      <c r="F30" s="39" t="str">
        <f>IF(名簿一覧!N24="","",名簿一覧!N24)</f>
        <v/>
      </c>
      <c r="G30" s="40" t="str">
        <f>IF(名簿一覧!L24="","",名簿一覧!L24)</f>
        <v/>
      </c>
      <c r="H30" s="41" t="str">
        <f>IF(名簿一覧!E24="","",名簿一覧!E24 &amp; CHAR(10) &amp; "単価:" &amp; TEXT(名簿一覧!I24,"#,###円") &amp;  "×" &amp; TEXT(名簿一覧!J24,"#,###回") &amp;"＝" &amp;TEXT(名簿一覧!K24,"#,###円") )</f>
        <v/>
      </c>
      <c r="I30" s="49"/>
      <c r="J30" s="42" t="s">
        <v>44</v>
      </c>
      <c r="L30" s="52" t="str">
        <f>IF(E30="","",IF(AND(E30&lt;&gt;"",入力ボックス!$C$7&gt;E30),"交付決定日前","○"))</f>
        <v/>
      </c>
      <c r="M30" s="53" t="str">
        <f>IF(G30="","",IF(AND(G30&lt;&gt;"",入力ボックス!$C$8&lt;G30),"完了日より後",IF(E30&gt;G30,"発注と支払の日付が前後","○")))</f>
        <v/>
      </c>
    </row>
    <row r="31" spans="1:13" ht="28.5" hidden="1" customHeight="1" x14ac:dyDescent="0.4">
      <c r="A31" s="36"/>
      <c r="B31" s="37" t="str">
        <f t="shared" si="1"/>
        <v/>
      </c>
      <c r="C31" s="38" t="str">
        <f>IF(名簿一覧!K25="","",名簿一覧!K25)</f>
        <v/>
      </c>
      <c r="D31" s="38" t="str">
        <f t="shared" si="2"/>
        <v/>
      </c>
      <c r="E31" s="39" t="str">
        <f>IF(名簿一覧!M25="","",名簿一覧!M25)</f>
        <v/>
      </c>
      <c r="F31" s="39" t="str">
        <f>IF(名簿一覧!N25="","",名簿一覧!N25)</f>
        <v/>
      </c>
      <c r="G31" s="40" t="str">
        <f>IF(名簿一覧!L25="","",名簿一覧!L25)</f>
        <v/>
      </c>
      <c r="H31" s="41" t="str">
        <f>IF(名簿一覧!E25="","",名簿一覧!E25 &amp; CHAR(10) &amp; "単価:" &amp; TEXT(名簿一覧!I25,"#,###円") &amp;  "×" &amp; TEXT(名簿一覧!J25,"#,###回") &amp;"＝" &amp;TEXT(名簿一覧!K25,"#,###円") )</f>
        <v/>
      </c>
      <c r="I31" s="49"/>
      <c r="L31" s="52" t="str">
        <f>IF(E25="","",IF(AND(E25&lt;&gt;"",入力ボックス!$C$7&gt;E25),"交付決定日前","○"))</f>
        <v/>
      </c>
      <c r="M31" s="53" t="str">
        <f>IF(G25="","",IF(AND(G25&lt;&gt;"",入力ボックス!$C$8&lt;G25),"完了日より後",IF(E25&gt;G25,"発注と支払の日付が前後","○")))</f>
        <v/>
      </c>
    </row>
    <row r="32" spans="1:13" ht="28.5" hidden="1" customHeight="1" x14ac:dyDescent="0.4">
      <c r="A32" s="36"/>
      <c r="B32" s="37" t="str">
        <f t="shared" si="1"/>
        <v/>
      </c>
      <c r="C32" s="38" t="str">
        <f>IF(名簿一覧!K26="","",名簿一覧!K26)</f>
        <v/>
      </c>
      <c r="D32" s="38" t="str">
        <f t="shared" si="2"/>
        <v/>
      </c>
      <c r="E32" s="39" t="str">
        <f>IF(名簿一覧!M26="","",名簿一覧!M26)</f>
        <v/>
      </c>
      <c r="F32" s="39" t="str">
        <f>IF(名簿一覧!N26="","",名簿一覧!N26)</f>
        <v/>
      </c>
      <c r="G32" s="40" t="str">
        <f>IF(名簿一覧!L26="","",名簿一覧!L26)</f>
        <v/>
      </c>
      <c r="H32" s="41" t="str">
        <f>IF(名簿一覧!E26="","",名簿一覧!E26 &amp; CHAR(10) &amp; "単価:" &amp; TEXT(名簿一覧!I26,"#,###円") &amp;  "×" &amp; TEXT(名簿一覧!J26,"#,###回") &amp;"＝" &amp;TEXT(名簿一覧!K26,"#,###円") )</f>
        <v/>
      </c>
      <c r="I32" s="49"/>
      <c r="L32" s="52" t="str">
        <f>IF(E26="","",IF(AND(E26&lt;&gt;"",入力ボックス!$C$7&gt;E26),"交付決定日前","○"))</f>
        <v/>
      </c>
      <c r="M32" s="53" t="str">
        <f>IF(G26="","",IF(AND(G26&lt;&gt;"",入力ボックス!$C$8&lt;G26),"完了日より後",IF(E26&gt;G26,"発注と支払の日付が前後","○")))</f>
        <v/>
      </c>
    </row>
    <row r="33" spans="1:13" ht="28.5" hidden="1" customHeight="1" x14ac:dyDescent="0.4">
      <c r="A33" s="36"/>
      <c r="B33" s="37" t="str">
        <f t="shared" si="1"/>
        <v/>
      </c>
      <c r="C33" s="38" t="str">
        <f>IF(名簿一覧!K27="","",名簿一覧!K27)</f>
        <v/>
      </c>
      <c r="D33" s="38" t="str">
        <f t="shared" si="2"/>
        <v/>
      </c>
      <c r="E33" s="39" t="str">
        <f>IF(名簿一覧!M27="","",名簿一覧!M27)</f>
        <v/>
      </c>
      <c r="F33" s="39" t="str">
        <f>IF(名簿一覧!N27="","",名簿一覧!N27)</f>
        <v/>
      </c>
      <c r="G33" s="40" t="str">
        <f>IF(名簿一覧!L27="","",名簿一覧!L27)</f>
        <v/>
      </c>
      <c r="H33" s="41" t="str">
        <f>IF(名簿一覧!E27="","",名簿一覧!E27 &amp; CHAR(10) &amp; "単価:" &amp; TEXT(名簿一覧!I27,"#,###円") &amp;  "×" &amp; TEXT(名簿一覧!J27,"#,###回") &amp;"＝" &amp;TEXT(名簿一覧!K27,"#,###円") )</f>
        <v/>
      </c>
      <c r="I33" s="49"/>
      <c r="L33" s="52" t="str">
        <f>IF(E27="","",IF(AND(E27&lt;&gt;"",入力ボックス!$C$7&gt;E27),"交付決定日前","○"))</f>
        <v/>
      </c>
      <c r="M33" s="53" t="str">
        <f>IF(G27="","",IF(AND(G27&lt;&gt;"",入力ボックス!$C$8&lt;G27),"完了日より後",IF(E27&gt;G27,"発注と支払の日付が前後","○")))</f>
        <v/>
      </c>
    </row>
    <row r="34" spans="1:13" ht="28.5" hidden="1" customHeight="1" x14ac:dyDescent="0.4">
      <c r="A34" s="36"/>
      <c r="B34" s="37" t="str">
        <f t="shared" si="1"/>
        <v/>
      </c>
      <c r="C34" s="38" t="str">
        <f>IF(名簿一覧!K28="","",名簿一覧!K28)</f>
        <v/>
      </c>
      <c r="D34" s="38" t="str">
        <f t="shared" si="2"/>
        <v/>
      </c>
      <c r="E34" s="39" t="str">
        <f>IF(名簿一覧!M28="","",名簿一覧!M28)</f>
        <v/>
      </c>
      <c r="F34" s="39" t="str">
        <f>IF(名簿一覧!N28="","",名簿一覧!N28)</f>
        <v/>
      </c>
      <c r="G34" s="40" t="str">
        <f>IF(名簿一覧!L28="","",名簿一覧!L28)</f>
        <v/>
      </c>
      <c r="H34" s="41" t="str">
        <f>IF(名簿一覧!E28="","",名簿一覧!E28 &amp; CHAR(10) &amp; "単価:" &amp; TEXT(名簿一覧!I28,"#,###円") &amp;  "×" &amp; TEXT(名簿一覧!J28,"#,###回") &amp;"＝" &amp;TEXT(名簿一覧!K28,"#,###円") )</f>
        <v/>
      </c>
      <c r="I34" s="49"/>
      <c r="L34" s="52" t="str">
        <f>IF(E28="","",IF(AND(E28&lt;&gt;"",入力ボックス!$C$7&gt;E28),"交付決定日前","○"))</f>
        <v/>
      </c>
      <c r="M34" s="53" t="str">
        <f>IF(G28="","",IF(AND(G28&lt;&gt;"",入力ボックス!$C$8&lt;G28),"完了日より後",IF(E28&gt;G28,"発注と支払の日付が前後","○")))</f>
        <v/>
      </c>
    </row>
    <row r="35" spans="1:13" ht="28.5" hidden="1" customHeight="1" x14ac:dyDescent="0.4">
      <c r="A35" s="36"/>
      <c r="B35" s="37" t="str">
        <f t="shared" si="1"/>
        <v/>
      </c>
      <c r="C35" s="38" t="str">
        <f>IF(名簿一覧!K29="","",名簿一覧!K29)</f>
        <v/>
      </c>
      <c r="D35" s="38" t="str">
        <f t="shared" si="2"/>
        <v/>
      </c>
      <c r="E35" s="39" t="str">
        <f>IF(名簿一覧!M29="","",名簿一覧!M29)</f>
        <v/>
      </c>
      <c r="F35" s="39" t="str">
        <f>IF(名簿一覧!N29="","",名簿一覧!N29)</f>
        <v/>
      </c>
      <c r="G35" s="40" t="str">
        <f>IF(名簿一覧!L29="","",名簿一覧!L29)</f>
        <v/>
      </c>
      <c r="H35" s="41" t="str">
        <f>IF(名簿一覧!E29="","",名簿一覧!E29 &amp; CHAR(10) &amp; "単価:" &amp; TEXT(名簿一覧!I29,"#,###円") &amp;  "×" &amp; TEXT(名簿一覧!J29,"#,###回") &amp;"＝" &amp;TEXT(名簿一覧!K29,"#,###円") )</f>
        <v/>
      </c>
      <c r="I35" s="49"/>
      <c r="L35" s="52" t="str">
        <f>IF(E29="","",IF(AND(E29&lt;&gt;"",入力ボックス!$C$7&gt;E29),"交付決定日前","○"))</f>
        <v/>
      </c>
      <c r="M35" s="53" t="str">
        <f>IF(G29="","",IF(AND(G29&lt;&gt;"",入力ボックス!$C$8&lt;G29),"完了日より後",IF(E29&gt;G29,"発注と支払の日付が前後","○")))</f>
        <v/>
      </c>
    </row>
    <row r="36" spans="1:13" ht="28.5" hidden="1" customHeight="1" x14ac:dyDescent="0.4">
      <c r="A36" s="36"/>
      <c r="B36" s="37" t="str">
        <f t="shared" si="1"/>
        <v/>
      </c>
      <c r="C36" s="38" t="str">
        <f>IF(名簿一覧!K30="","",名簿一覧!K30)</f>
        <v/>
      </c>
      <c r="D36" s="38" t="str">
        <f t="shared" si="2"/>
        <v/>
      </c>
      <c r="E36" s="39" t="str">
        <f>IF(名簿一覧!M30="","",名簿一覧!M30)</f>
        <v/>
      </c>
      <c r="F36" s="39" t="str">
        <f>IF(名簿一覧!N30="","",名簿一覧!N30)</f>
        <v/>
      </c>
      <c r="G36" s="40" t="str">
        <f>IF(名簿一覧!L30="","",名簿一覧!L30)</f>
        <v/>
      </c>
      <c r="H36" s="41" t="str">
        <f>IF(名簿一覧!E30="","",名簿一覧!E30 &amp; CHAR(10) &amp; "単価:" &amp; TEXT(名簿一覧!I30,"#,###円") &amp;  "×" &amp; TEXT(名簿一覧!J30,"#,###回") &amp;"＝" &amp;TEXT(名簿一覧!K30,"#,###円") )</f>
        <v/>
      </c>
      <c r="I36" s="49"/>
      <c r="L36" s="52" t="str">
        <f>IF(E30="","",IF(AND(E30&lt;&gt;"",入力ボックス!$C$7&gt;E30),"交付決定日前","○"))</f>
        <v/>
      </c>
      <c r="M36" s="53" t="str">
        <f>IF(G30="","",IF(AND(G30&lt;&gt;"",入力ボックス!$C$8&lt;G30),"完了日より後",IF(E30&gt;G30,"発注と支払の日付が前後","○")))</f>
        <v/>
      </c>
    </row>
    <row r="37" spans="1:13" ht="28.5" hidden="1" customHeight="1" x14ac:dyDescent="0.4">
      <c r="A37" s="36"/>
      <c r="B37" s="37" t="str">
        <f t="shared" si="1"/>
        <v/>
      </c>
      <c r="C37" s="38" t="str">
        <f>IF(名簿一覧!K31="","",名簿一覧!K31)</f>
        <v/>
      </c>
      <c r="D37" s="38" t="str">
        <f t="shared" si="2"/>
        <v/>
      </c>
      <c r="E37" s="39" t="str">
        <f>IF(名簿一覧!M31="","",名簿一覧!M31)</f>
        <v/>
      </c>
      <c r="F37" s="39" t="str">
        <f>IF(名簿一覧!N31="","",名簿一覧!N31)</f>
        <v/>
      </c>
      <c r="G37" s="40" t="str">
        <f>IF(名簿一覧!L31="","",名簿一覧!L31)</f>
        <v/>
      </c>
      <c r="H37" s="41" t="str">
        <f>IF(名簿一覧!E31="","",名簿一覧!E31 &amp; CHAR(10) &amp; "単価:" &amp; TEXT(名簿一覧!I31,"#,###円") &amp;  "×" &amp; TEXT(名簿一覧!J31,"#,###回") &amp;"＝" &amp;TEXT(名簿一覧!K31,"#,###円") )</f>
        <v/>
      </c>
      <c r="I37" s="49"/>
      <c r="L37" s="52" t="str">
        <f>IF(E31="","",IF(AND(E31&lt;&gt;"",入力ボックス!$C$7&gt;E31),"交付決定日前","○"))</f>
        <v/>
      </c>
      <c r="M37" s="53" t="str">
        <f>IF(G31="","",IF(AND(G31&lt;&gt;"",入力ボックス!$C$8&lt;G31),"完了日より後",IF(E31&gt;G31,"発注と支払の日付が前後","○")))</f>
        <v/>
      </c>
    </row>
    <row r="38" spans="1:13" ht="28.5" hidden="1" customHeight="1" x14ac:dyDescent="0.4">
      <c r="A38" s="36"/>
      <c r="B38" s="37" t="str">
        <f t="shared" si="1"/>
        <v/>
      </c>
      <c r="C38" s="38" t="str">
        <f>IF(名簿一覧!K32="","",名簿一覧!K32)</f>
        <v/>
      </c>
      <c r="D38" s="38" t="str">
        <f t="shared" si="2"/>
        <v/>
      </c>
      <c r="E38" s="39" t="str">
        <f>IF(名簿一覧!M32="","",名簿一覧!M32)</f>
        <v/>
      </c>
      <c r="F38" s="39" t="str">
        <f>IF(名簿一覧!N32="","",名簿一覧!N32)</f>
        <v/>
      </c>
      <c r="G38" s="40" t="str">
        <f>IF(名簿一覧!L32="","",名簿一覧!L32)</f>
        <v/>
      </c>
      <c r="H38" s="41" t="str">
        <f>IF(名簿一覧!E32="","",名簿一覧!E32 &amp; CHAR(10) &amp; "単価:" &amp; TEXT(名簿一覧!I32,"#,###円") &amp;  "×" &amp; TEXT(名簿一覧!J32,"#,###回") &amp;"＝" &amp;TEXT(名簿一覧!K32,"#,###円") )</f>
        <v/>
      </c>
      <c r="I38" s="49"/>
      <c r="L38" s="52" t="str">
        <f>IF(E32="","",IF(AND(E32&lt;&gt;"",入力ボックス!$C$7&gt;E32),"交付決定日前","○"))</f>
        <v/>
      </c>
      <c r="M38" s="53" t="str">
        <f>IF(G32="","",IF(AND(G32&lt;&gt;"",入力ボックス!$C$8&lt;G32),"完了日より後",IF(E32&gt;G32,"発注と支払の日付が前後","○")))</f>
        <v/>
      </c>
    </row>
    <row r="39" spans="1:13" ht="28.5" hidden="1" customHeight="1" x14ac:dyDescent="0.4">
      <c r="A39" s="36"/>
      <c r="B39" s="37" t="str">
        <f t="shared" si="1"/>
        <v/>
      </c>
      <c r="C39" s="38" t="str">
        <f>IF(名簿一覧!K33="","",名簿一覧!K33)</f>
        <v/>
      </c>
      <c r="D39" s="38" t="str">
        <f t="shared" si="2"/>
        <v/>
      </c>
      <c r="E39" s="39" t="str">
        <f>IF(名簿一覧!M33="","",名簿一覧!M33)</f>
        <v/>
      </c>
      <c r="F39" s="39" t="str">
        <f>IF(名簿一覧!N33="","",名簿一覧!N33)</f>
        <v/>
      </c>
      <c r="G39" s="40" t="str">
        <f>IF(名簿一覧!L33="","",名簿一覧!L33)</f>
        <v/>
      </c>
      <c r="H39" s="41" t="str">
        <f>IF(名簿一覧!E33="","",名簿一覧!E33 &amp; CHAR(10) &amp; "単価:" &amp; TEXT(名簿一覧!I33,"#,###円") &amp;  "×" &amp; TEXT(名簿一覧!J33,"#,###回") &amp;"＝" &amp;TEXT(名簿一覧!K33,"#,###円") )</f>
        <v/>
      </c>
      <c r="I39" s="49"/>
      <c r="L39" s="52" t="str">
        <f>IF(E33="","",IF(AND(E33&lt;&gt;"",入力ボックス!$C$7&gt;E33),"交付決定日前","○"))</f>
        <v/>
      </c>
      <c r="M39" s="53" t="str">
        <f>IF(G33="","",IF(AND(G33&lt;&gt;"",入力ボックス!$C$8&lt;G33),"完了日より後",IF(E33&gt;G33,"発注と支払の日付が前後","○")))</f>
        <v/>
      </c>
    </row>
    <row r="40" spans="1:13" ht="28.5" hidden="1" customHeight="1" x14ac:dyDescent="0.4">
      <c r="A40" s="36"/>
      <c r="B40" s="37" t="str">
        <f t="shared" si="1"/>
        <v/>
      </c>
      <c r="C40" s="38" t="str">
        <f>IF(名簿一覧!K34="","",名簿一覧!K34)</f>
        <v/>
      </c>
      <c r="D40" s="38" t="str">
        <f t="shared" si="2"/>
        <v/>
      </c>
      <c r="E40" s="39" t="str">
        <f>IF(名簿一覧!M34="","",名簿一覧!M34)</f>
        <v/>
      </c>
      <c r="F40" s="39" t="str">
        <f>IF(名簿一覧!N34="","",名簿一覧!N34)</f>
        <v/>
      </c>
      <c r="G40" s="40" t="str">
        <f>IF(名簿一覧!L34="","",名簿一覧!L34)</f>
        <v/>
      </c>
      <c r="H40" s="41" t="str">
        <f>IF(名簿一覧!E34="","",名簿一覧!E34 &amp; CHAR(10) &amp; "単価:" &amp; TEXT(名簿一覧!I34,"#,###円") &amp;  "×" &amp; TEXT(名簿一覧!J34,"#,###回") &amp;"＝" &amp;TEXT(名簿一覧!K34,"#,###円") )</f>
        <v/>
      </c>
      <c r="I40" s="49"/>
      <c r="L40" s="52" t="str">
        <f>IF(E34="","",IF(AND(E34&lt;&gt;"",入力ボックス!$C$7&gt;E34),"交付決定日前","○"))</f>
        <v/>
      </c>
      <c r="M40" s="53" t="str">
        <f>IF(G34="","",IF(AND(G34&lt;&gt;"",入力ボックス!$C$8&lt;G34),"完了日より後",IF(E34&gt;G34,"発注と支払の日付が前後","○")))</f>
        <v/>
      </c>
    </row>
    <row r="41" spans="1:13" ht="28.5" hidden="1" customHeight="1" x14ac:dyDescent="0.4">
      <c r="A41" s="36"/>
      <c r="B41" s="37" t="str">
        <f t="shared" si="1"/>
        <v/>
      </c>
      <c r="C41" s="38" t="str">
        <f>IF(名簿一覧!K35="","",名簿一覧!K35)</f>
        <v/>
      </c>
      <c r="D41" s="38" t="str">
        <f t="shared" si="2"/>
        <v/>
      </c>
      <c r="E41" s="39" t="str">
        <f>IF(名簿一覧!M35="","",名簿一覧!M35)</f>
        <v/>
      </c>
      <c r="F41" s="39" t="str">
        <f>IF(名簿一覧!N35="","",名簿一覧!N35)</f>
        <v/>
      </c>
      <c r="G41" s="40" t="str">
        <f>IF(名簿一覧!L35="","",名簿一覧!L35)</f>
        <v/>
      </c>
      <c r="H41" s="41" t="str">
        <f>IF(名簿一覧!E35="","",名簿一覧!E35 &amp; CHAR(10) &amp; "単価:" &amp; TEXT(名簿一覧!I35,"#,###円") &amp;  "×" &amp; TEXT(名簿一覧!J35,"#,###回") &amp;"＝" &amp;TEXT(名簿一覧!K35,"#,###円") )</f>
        <v/>
      </c>
      <c r="I41" s="49"/>
      <c r="L41" s="52" t="str">
        <f>IF(E35="","",IF(AND(E35&lt;&gt;"",入力ボックス!$C$7&gt;E35),"交付決定日前","○"))</f>
        <v/>
      </c>
      <c r="M41" s="53" t="str">
        <f>IF(G35="","",IF(AND(G35&lt;&gt;"",入力ボックス!$C$8&lt;G35),"完了日より後",IF(E35&gt;G35,"発注と支払の日付が前後","○")))</f>
        <v/>
      </c>
    </row>
    <row r="42" spans="1:13" ht="28.5" hidden="1" customHeight="1" x14ac:dyDescent="0.4">
      <c r="A42" s="36"/>
      <c r="B42" s="37" t="str">
        <f t="shared" si="1"/>
        <v/>
      </c>
      <c r="C42" s="38" t="str">
        <f>IF(名簿一覧!K36="","",名簿一覧!K36)</f>
        <v/>
      </c>
      <c r="D42" s="38" t="str">
        <f t="shared" si="2"/>
        <v/>
      </c>
      <c r="E42" s="39" t="str">
        <f>IF(名簿一覧!M36="","",名簿一覧!M36)</f>
        <v/>
      </c>
      <c r="F42" s="39" t="str">
        <f>IF(名簿一覧!N36="","",名簿一覧!N36)</f>
        <v/>
      </c>
      <c r="G42" s="40" t="str">
        <f>IF(名簿一覧!L36="","",名簿一覧!L36)</f>
        <v/>
      </c>
      <c r="H42" s="41" t="str">
        <f>IF(名簿一覧!E36="","",名簿一覧!E36 &amp; CHAR(10) &amp; "単価:" &amp; TEXT(名簿一覧!I36,"#,###円") &amp;  "×" &amp; TEXT(名簿一覧!J36,"#,###回") &amp;"＝" &amp;TEXT(名簿一覧!K36,"#,###円") )</f>
        <v/>
      </c>
      <c r="I42" s="49"/>
      <c r="L42" s="52" t="str">
        <f>IF(E36="","",IF(AND(E36&lt;&gt;"",入力ボックス!$C$7&gt;E36),"交付決定日前","○"))</f>
        <v/>
      </c>
      <c r="M42" s="53" t="str">
        <f>IF(G36="","",IF(AND(G36&lt;&gt;"",入力ボックス!$C$8&lt;G36),"完了日より後",IF(E36&gt;G36,"発注と支払の日付が前後","○")))</f>
        <v/>
      </c>
    </row>
    <row r="43" spans="1:13" ht="28.5" hidden="1" customHeight="1" x14ac:dyDescent="0.4">
      <c r="A43" s="36"/>
      <c r="B43" s="37" t="str">
        <f t="shared" si="1"/>
        <v/>
      </c>
      <c r="C43" s="38" t="str">
        <f>IF(名簿一覧!K37="","",名簿一覧!K37)</f>
        <v/>
      </c>
      <c r="D43" s="38" t="str">
        <f t="shared" si="2"/>
        <v/>
      </c>
      <c r="E43" s="39" t="str">
        <f>IF(名簿一覧!M37="","",名簿一覧!M37)</f>
        <v/>
      </c>
      <c r="F43" s="39" t="str">
        <f>IF(名簿一覧!N37="","",名簿一覧!N37)</f>
        <v/>
      </c>
      <c r="G43" s="40" t="str">
        <f>IF(名簿一覧!L37="","",名簿一覧!L37)</f>
        <v/>
      </c>
      <c r="H43" s="41" t="str">
        <f>IF(名簿一覧!E37="","",名簿一覧!E37 &amp; CHAR(10) &amp; "単価:" &amp; TEXT(名簿一覧!I37,"#,###円") &amp;  "×" &amp; TEXT(名簿一覧!J37,"#,###回") &amp;"＝" &amp;TEXT(名簿一覧!K37,"#,###円") )</f>
        <v/>
      </c>
      <c r="I43" s="49"/>
      <c r="L43" s="52" t="str">
        <f>IF(E37="","",IF(AND(E37&lt;&gt;"",入力ボックス!$C$7&gt;E37),"交付決定日前","○"))</f>
        <v/>
      </c>
      <c r="M43" s="53" t="str">
        <f>IF(G37="","",IF(AND(G37&lt;&gt;"",入力ボックス!$C$8&lt;G37),"完了日より後",IF(E37&gt;G37,"発注と支払の日付が前後","○")))</f>
        <v/>
      </c>
    </row>
    <row r="44" spans="1:13" ht="28.5" hidden="1" customHeight="1" x14ac:dyDescent="0.4">
      <c r="A44" s="36"/>
      <c r="B44" s="37" t="str">
        <f t="shared" si="1"/>
        <v/>
      </c>
      <c r="C44" s="38" t="str">
        <f>IF(名簿一覧!K38="","",名簿一覧!K38)</f>
        <v/>
      </c>
      <c r="D44" s="38" t="str">
        <f t="shared" si="2"/>
        <v/>
      </c>
      <c r="E44" s="39" t="str">
        <f>IF(名簿一覧!M38="","",名簿一覧!M38)</f>
        <v/>
      </c>
      <c r="F44" s="39" t="str">
        <f>IF(名簿一覧!N38="","",名簿一覧!N38)</f>
        <v/>
      </c>
      <c r="G44" s="40" t="str">
        <f>IF(名簿一覧!L38="","",名簿一覧!L38)</f>
        <v/>
      </c>
      <c r="H44" s="41" t="str">
        <f>IF(名簿一覧!E38="","",名簿一覧!E38 &amp; CHAR(10) &amp; "単価:" &amp; TEXT(名簿一覧!I38,"#,###円") &amp;  "×" &amp; TEXT(名簿一覧!J38,"#,###回") &amp;"＝" &amp;TEXT(名簿一覧!K38,"#,###円") )</f>
        <v/>
      </c>
      <c r="I44" s="49"/>
      <c r="L44" s="52" t="str">
        <f>IF(E38="","",IF(AND(E38&lt;&gt;"",入力ボックス!$C$7&gt;E38),"交付決定日前","○"))</f>
        <v/>
      </c>
      <c r="M44" s="53" t="str">
        <f>IF(G38="","",IF(AND(G38&lt;&gt;"",入力ボックス!$C$8&lt;G38),"完了日より後",IF(E38&gt;G38,"発注と支払の日付が前後","○")))</f>
        <v/>
      </c>
    </row>
    <row r="45" spans="1:13" ht="28.5" hidden="1" customHeight="1" x14ac:dyDescent="0.4">
      <c r="A45" s="36"/>
      <c r="B45" s="37" t="str">
        <f t="shared" si="1"/>
        <v/>
      </c>
      <c r="C45" s="38" t="str">
        <f>IF(名簿一覧!K39="","",名簿一覧!K39)</f>
        <v/>
      </c>
      <c r="D45" s="38" t="str">
        <f t="shared" si="2"/>
        <v/>
      </c>
      <c r="E45" s="39" t="str">
        <f>IF(名簿一覧!M39="","",名簿一覧!M39)</f>
        <v/>
      </c>
      <c r="F45" s="39" t="str">
        <f>IF(名簿一覧!N39="","",名簿一覧!N39)</f>
        <v/>
      </c>
      <c r="G45" s="40" t="str">
        <f>IF(名簿一覧!L39="","",名簿一覧!L39)</f>
        <v/>
      </c>
      <c r="H45" s="41" t="str">
        <f>IF(名簿一覧!E39="","",名簿一覧!E39 &amp; CHAR(10) &amp; "単価:" &amp; TEXT(名簿一覧!I39,"#,###円") &amp;  "×" &amp; TEXT(名簿一覧!J39,"#,###回") &amp;"＝" &amp;TEXT(名簿一覧!K39,"#,###円") )</f>
        <v/>
      </c>
      <c r="I45" s="49"/>
      <c r="L45" s="52" t="str">
        <f>IF(E39="","",IF(AND(E39&lt;&gt;"",入力ボックス!$C$7&gt;E39),"交付決定日前","○"))</f>
        <v/>
      </c>
      <c r="M45" s="53" t="str">
        <f>IF(G39="","",IF(AND(G39&lt;&gt;"",入力ボックス!$C$8&lt;G39),"完了日より後",IF(E39&gt;G39,"発注と支払の日付が前後","○")))</f>
        <v/>
      </c>
    </row>
    <row r="46" spans="1:13" ht="28.5" hidden="1" customHeight="1" x14ac:dyDescent="0.4">
      <c r="A46" s="36"/>
      <c r="B46" s="37" t="str">
        <f t="shared" si="1"/>
        <v/>
      </c>
      <c r="C46" s="38" t="str">
        <f>IF(名簿一覧!K40="","",名簿一覧!K40)</f>
        <v/>
      </c>
      <c r="D46" s="38" t="str">
        <f t="shared" si="2"/>
        <v/>
      </c>
      <c r="E46" s="39" t="str">
        <f>IF(名簿一覧!M40="","",名簿一覧!M40)</f>
        <v/>
      </c>
      <c r="F46" s="39" t="str">
        <f>IF(名簿一覧!N40="","",名簿一覧!N40)</f>
        <v/>
      </c>
      <c r="G46" s="40" t="str">
        <f>IF(名簿一覧!L40="","",名簿一覧!L40)</f>
        <v/>
      </c>
      <c r="H46" s="41" t="str">
        <f>IF(名簿一覧!E40="","",名簿一覧!E40 &amp; CHAR(10) &amp; "単価:" &amp; TEXT(名簿一覧!I40,"#,###円") &amp;  "×" &amp; TEXT(名簿一覧!J40,"#,###回") &amp;"＝" &amp;TEXT(名簿一覧!K40,"#,###円") )</f>
        <v/>
      </c>
      <c r="I46" s="49"/>
      <c r="L46" s="52" t="str">
        <f>IF(E40="","",IF(AND(E40&lt;&gt;"",入力ボックス!$C$7&gt;E40),"交付決定日前","○"))</f>
        <v/>
      </c>
      <c r="M46" s="53" t="str">
        <f>IF(G40="","",IF(AND(G40&lt;&gt;"",入力ボックス!$C$8&lt;G40),"完了日より後",IF(E40&gt;G40,"発注と支払の日付が前後","○")))</f>
        <v/>
      </c>
    </row>
    <row r="47" spans="1:13" ht="28.5" hidden="1" customHeight="1" x14ac:dyDescent="0.4">
      <c r="A47" s="36"/>
      <c r="B47" s="37" t="str">
        <f t="shared" si="1"/>
        <v/>
      </c>
      <c r="C47" s="38" t="str">
        <f>IF(名簿一覧!K41="","",名簿一覧!K41)</f>
        <v/>
      </c>
      <c r="D47" s="38" t="str">
        <f t="shared" si="2"/>
        <v/>
      </c>
      <c r="E47" s="39" t="str">
        <f>IF(名簿一覧!M41="","",名簿一覧!M41)</f>
        <v/>
      </c>
      <c r="F47" s="39" t="str">
        <f>IF(名簿一覧!N41="","",名簿一覧!N41)</f>
        <v/>
      </c>
      <c r="G47" s="40" t="str">
        <f>IF(名簿一覧!L41="","",名簿一覧!L41)</f>
        <v/>
      </c>
      <c r="H47" s="41" t="str">
        <f>IF(名簿一覧!E41="","",名簿一覧!E41 &amp; CHAR(10) &amp; "単価:" &amp; TEXT(名簿一覧!I41,"#,###円") &amp;  "×" &amp; TEXT(名簿一覧!J41,"#,###回") &amp;"＝" &amp;TEXT(名簿一覧!K41,"#,###円") )</f>
        <v/>
      </c>
      <c r="I47" s="49"/>
      <c r="L47" s="52" t="str">
        <f>IF(E41="","",IF(AND(E41&lt;&gt;"",入力ボックス!$C$7&gt;E41),"交付決定日前","○"))</f>
        <v/>
      </c>
      <c r="M47" s="53" t="str">
        <f>IF(G41="","",IF(AND(G41&lt;&gt;"",入力ボックス!$C$8&lt;G41),"完了日より後",IF(E41&gt;G41,"発注と支払の日付が前後","○")))</f>
        <v/>
      </c>
    </row>
    <row r="48" spans="1:13" ht="28.5" hidden="1" customHeight="1" x14ac:dyDescent="0.4">
      <c r="A48" s="36"/>
      <c r="B48" s="37" t="str">
        <f t="shared" si="1"/>
        <v/>
      </c>
      <c r="C48" s="38" t="str">
        <f>IF(名簿一覧!K42="","",名簿一覧!K42)</f>
        <v/>
      </c>
      <c r="D48" s="38" t="str">
        <f t="shared" si="2"/>
        <v/>
      </c>
      <c r="E48" s="39" t="str">
        <f>IF(名簿一覧!M42="","",名簿一覧!M42)</f>
        <v/>
      </c>
      <c r="F48" s="39" t="str">
        <f>IF(名簿一覧!N42="","",名簿一覧!N42)</f>
        <v/>
      </c>
      <c r="G48" s="40" t="str">
        <f>IF(名簿一覧!L42="","",名簿一覧!L42)</f>
        <v/>
      </c>
      <c r="H48" s="41" t="str">
        <f>IF(名簿一覧!E42="","",名簿一覧!E42 &amp; CHAR(10) &amp; "単価:" &amp; TEXT(名簿一覧!I42,"#,###円") &amp;  "×" &amp; TEXT(名簿一覧!J42,"#,###回") &amp;"＝" &amp;TEXT(名簿一覧!K42,"#,###円") )</f>
        <v/>
      </c>
      <c r="I48" s="49"/>
      <c r="L48" s="52" t="str">
        <f>IF(E42="","",IF(AND(E42&lt;&gt;"",入力ボックス!$C$7&gt;E42),"交付決定日前","○"))</f>
        <v/>
      </c>
      <c r="M48" s="53" t="str">
        <f>IF(G42="","",IF(AND(G42&lt;&gt;"",入力ボックス!$C$8&lt;G42),"完了日より後",IF(E42&gt;G42,"発注と支払の日付が前後","○")))</f>
        <v/>
      </c>
    </row>
    <row r="49" spans="1:13" ht="28.5" hidden="1" customHeight="1" x14ac:dyDescent="0.4">
      <c r="A49" s="36"/>
      <c r="B49" s="37" t="str">
        <f t="shared" si="1"/>
        <v/>
      </c>
      <c r="C49" s="38" t="str">
        <f>IF(名簿一覧!K43="","",名簿一覧!K43)</f>
        <v/>
      </c>
      <c r="D49" s="38" t="str">
        <f t="shared" si="2"/>
        <v/>
      </c>
      <c r="E49" s="39" t="str">
        <f>IF(名簿一覧!M43="","",名簿一覧!M43)</f>
        <v/>
      </c>
      <c r="F49" s="39" t="str">
        <f>IF(名簿一覧!N43="","",名簿一覧!N43)</f>
        <v/>
      </c>
      <c r="G49" s="40" t="str">
        <f>IF(名簿一覧!L43="","",名簿一覧!L43)</f>
        <v/>
      </c>
      <c r="H49" s="41" t="str">
        <f>IF(名簿一覧!E43="","",名簿一覧!E43 &amp; CHAR(10) &amp; "単価:" &amp; TEXT(名簿一覧!I43,"#,###円") &amp;  "×" &amp; TEXT(名簿一覧!J43,"#,###回") &amp;"＝" &amp;TEXT(名簿一覧!K43,"#,###円") )</f>
        <v/>
      </c>
      <c r="I49" s="49"/>
      <c r="L49" s="52" t="str">
        <f>IF(E43="","",IF(AND(E43&lt;&gt;"",入力ボックス!$C$7&gt;E43),"交付決定日前","○"))</f>
        <v/>
      </c>
      <c r="M49" s="53" t="str">
        <f>IF(G43="","",IF(AND(G43&lt;&gt;"",入力ボックス!$C$8&lt;G43),"完了日より後",IF(E43&gt;G43,"発注と支払の日付が前後","○")))</f>
        <v/>
      </c>
    </row>
    <row r="50" spans="1:13" ht="28.5" hidden="1" customHeight="1" x14ac:dyDescent="0.4">
      <c r="A50" s="36"/>
      <c r="B50" s="37" t="str">
        <f t="shared" si="1"/>
        <v/>
      </c>
      <c r="C50" s="38" t="str">
        <f>IF(名簿一覧!K44="","",名簿一覧!K44)</f>
        <v/>
      </c>
      <c r="D50" s="38" t="str">
        <f t="shared" si="2"/>
        <v/>
      </c>
      <c r="E50" s="39" t="str">
        <f>IF(名簿一覧!M44="","",名簿一覧!M44)</f>
        <v/>
      </c>
      <c r="F50" s="39" t="str">
        <f>IF(名簿一覧!N44="","",名簿一覧!N44)</f>
        <v/>
      </c>
      <c r="G50" s="40" t="str">
        <f>IF(名簿一覧!L44="","",名簿一覧!L44)</f>
        <v/>
      </c>
      <c r="H50" s="41" t="str">
        <f>IF(名簿一覧!E44="","",名簿一覧!E44 &amp; CHAR(10) &amp; "単価:" &amp; TEXT(名簿一覧!I44,"#,###円") &amp;  "×" &amp; TEXT(名簿一覧!J44,"#,###回") &amp;"＝" &amp;TEXT(名簿一覧!K44,"#,###円") )</f>
        <v/>
      </c>
      <c r="I50" s="49"/>
      <c r="L50" s="52" t="str">
        <f>IF(E44="","",IF(AND(E44&lt;&gt;"",入力ボックス!$C$7&gt;E44),"交付決定日前","○"))</f>
        <v/>
      </c>
      <c r="M50" s="53" t="str">
        <f>IF(G44="","",IF(AND(G44&lt;&gt;"",入力ボックス!$C$8&lt;G44),"完了日より後",IF(E44&gt;G44,"発注と支払の日付が前後","○")))</f>
        <v/>
      </c>
    </row>
    <row r="51" spans="1:13" ht="28.5" hidden="1" customHeight="1" x14ac:dyDescent="0.4">
      <c r="A51" s="36"/>
      <c r="B51" s="37" t="str">
        <f t="shared" si="1"/>
        <v/>
      </c>
      <c r="C51" s="38" t="str">
        <f>IF(名簿一覧!K45="","",名簿一覧!K45)</f>
        <v/>
      </c>
      <c r="D51" s="38" t="str">
        <f t="shared" si="2"/>
        <v/>
      </c>
      <c r="E51" s="39" t="str">
        <f>IF(名簿一覧!M45="","",名簿一覧!M45)</f>
        <v/>
      </c>
      <c r="F51" s="39" t="str">
        <f>IF(名簿一覧!N45="","",名簿一覧!N45)</f>
        <v/>
      </c>
      <c r="G51" s="40" t="str">
        <f>IF(名簿一覧!L45="","",名簿一覧!L45)</f>
        <v/>
      </c>
      <c r="H51" s="41" t="str">
        <f>IF(名簿一覧!E45="","",名簿一覧!E45 &amp; CHAR(10) &amp; "単価:" &amp; TEXT(名簿一覧!I45,"#,###円") &amp;  "×" &amp; TEXT(名簿一覧!J45,"#,###回") &amp;"＝" &amp;TEXT(名簿一覧!K45,"#,###円") )</f>
        <v/>
      </c>
      <c r="I51" s="49"/>
      <c r="L51" s="52" t="str">
        <f>IF(E45="","",IF(AND(E45&lt;&gt;"",入力ボックス!$C$7&gt;E45),"交付決定日前","○"))</f>
        <v/>
      </c>
      <c r="M51" s="53" t="str">
        <f>IF(G45="","",IF(AND(G45&lt;&gt;"",入力ボックス!$C$8&lt;G45),"完了日より後",IF(E45&gt;G45,"発注と支払の日付が前後","○")))</f>
        <v/>
      </c>
    </row>
    <row r="52" spans="1:13" ht="28.5" hidden="1" customHeight="1" x14ac:dyDescent="0.4">
      <c r="A52" s="36"/>
      <c r="B52" s="37" t="str">
        <f t="shared" si="1"/>
        <v/>
      </c>
      <c r="C52" s="38" t="str">
        <f>IF(名簿一覧!K46="","",名簿一覧!K46)</f>
        <v/>
      </c>
      <c r="D52" s="38" t="str">
        <f t="shared" si="2"/>
        <v/>
      </c>
      <c r="E52" s="39" t="str">
        <f>IF(名簿一覧!M46="","",名簿一覧!M46)</f>
        <v/>
      </c>
      <c r="F52" s="39" t="str">
        <f>IF(名簿一覧!N46="","",名簿一覧!N46)</f>
        <v/>
      </c>
      <c r="G52" s="40" t="str">
        <f>IF(名簿一覧!L46="","",名簿一覧!L46)</f>
        <v/>
      </c>
      <c r="H52" s="41" t="str">
        <f>IF(名簿一覧!E46="","",名簿一覧!E46 &amp; CHAR(10) &amp; "単価:" &amp; TEXT(名簿一覧!I46,"#,###円") &amp;  "×" &amp; TEXT(名簿一覧!J46,"#,###回") &amp;"＝" &amp;TEXT(名簿一覧!K46,"#,###円") )</f>
        <v/>
      </c>
      <c r="I52" s="49"/>
      <c r="L52" s="52" t="str">
        <f>IF(E46="","",IF(AND(E46&lt;&gt;"",入力ボックス!$C$7&gt;E46),"交付決定日前","○"))</f>
        <v/>
      </c>
      <c r="M52" s="53" t="str">
        <f>IF(G46="","",IF(AND(G46&lt;&gt;"",入力ボックス!$C$8&lt;G46),"完了日より後",IF(E46&gt;G46,"発注と支払の日付が前後","○")))</f>
        <v/>
      </c>
    </row>
    <row r="53" spans="1:13" ht="28.5" hidden="1" customHeight="1" x14ac:dyDescent="0.4">
      <c r="A53" s="36"/>
      <c r="B53" s="37" t="str">
        <f t="shared" si="1"/>
        <v/>
      </c>
      <c r="C53" s="38" t="str">
        <f>IF(名簿一覧!K47="","",名簿一覧!K47)</f>
        <v/>
      </c>
      <c r="D53" s="38" t="str">
        <f t="shared" si="2"/>
        <v/>
      </c>
      <c r="E53" s="39" t="str">
        <f>IF(名簿一覧!M47="","",名簿一覧!M47)</f>
        <v/>
      </c>
      <c r="F53" s="39" t="str">
        <f>IF(名簿一覧!N47="","",名簿一覧!N47)</f>
        <v/>
      </c>
      <c r="G53" s="40" t="str">
        <f>IF(名簿一覧!L47="","",名簿一覧!L47)</f>
        <v/>
      </c>
      <c r="H53" s="41" t="str">
        <f>IF(名簿一覧!E47="","",名簿一覧!E47 &amp; CHAR(10) &amp; "単価:" &amp; TEXT(名簿一覧!I47,"#,###円") &amp;  "×" &amp; TEXT(名簿一覧!J47,"#,###回") &amp;"＝" &amp;TEXT(名簿一覧!K47,"#,###円") )</f>
        <v/>
      </c>
      <c r="I53" s="49"/>
      <c r="L53" s="52" t="str">
        <f>IF(E47="","",IF(AND(E47&lt;&gt;"",入力ボックス!$C$7&gt;E47),"交付決定日前","○"))</f>
        <v/>
      </c>
      <c r="M53" s="53" t="str">
        <f>IF(G47="","",IF(AND(G47&lt;&gt;"",入力ボックス!$C$8&lt;G47),"完了日より後",IF(E47&gt;G47,"発注と支払の日付が前後","○")))</f>
        <v/>
      </c>
    </row>
    <row r="54" spans="1:13" ht="28.5" hidden="1" customHeight="1" x14ac:dyDescent="0.4">
      <c r="A54" s="36"/>
      <c r="B54" s="37" t="str">
        <f t="shared" si="1"/>
        <v/>
      </c>
      <c r="C54" s="38" t="str">
        <f>IF(名簿一覧!K48="","",名簿一覧!K48)</f>
        <v/>
      </c>
      <c r="D54" s="38" t="str">
        <f t="shared" si="2"/>
        <v/>
      </c>
      <c r="E54" s="39" t="str">
        <f>IF(名簿一覧!M48="","",名簿一覧!M48)</f>
        <v/>
      </c>
      <c r="F54" s="39" t="str">
        <f>IF(名簿一覧!N48="","",名簿一覧!N48)</f>
        <v/>
      </c>
      <c r="G54" s="40" t="str">
        <f>IF(名簿一覧!L48="","",名簿一覧!L48)</f>
        <v/>
      </c>
      <c r="H54" s="41" t="str">
        <f>IF(名簿一覧!E48="","",名簿一覧!E48 &amp; CHAR(10) &amp; "単価:" &amp; TEXT(名簿一覧!I48,"#,###円") &amp;  "×" &amp; TEXT(名簿一覧!J48,"#,###回") &amp;"＝" &amp;TEXT(名簿一覧!K48,"#,###円") )</f>
        <v/>
      </c>
      <c r="I54" s="49"/>
      <c r="L54" s="52" t="str">
        <f>IF(E48="","",IF(AND(E48&lt;&gt;"",入力ボックス!$C$7&gt;E48),"交付決定日前","○"))</f>
        <v/>
      </c>
      <c r="M54" s="53" t="str">
        <f>IF(G48="","",IF(AND(G48&lt;&gt;"",入力ボックス!$C$8&lt;G48),"完了日より後",IF(E48&gt;G48,"発注と支払の日付が前後","○")))</f>
        <v/>
      </c>
    </row>
    <row r="55" spans="1:13" ht="28.5" hidden="1" customHeight="1" x14ac:dyDescent="0.4">
      <c r="A55" s="36"/>
      <c r="B55" s="37" t="str">
        <f t="shared" si="1"/>
        <v/>
      </c>
      <c r="C55" s="38" t="str">
        <f>IF(名簿一覧!K49="","",名簿一覧!K49)</f>
        <v/>
      </c>
      <c r="D55" s="38" t="str">
        <f t="shared" si="2"/>
        <v/>
      </c>
      <c r="E55" s="39" t="str">
        <f>IF(名簿一覧!M49="","",名簿一覧!M49)</f>
        <v/>
      </c>
      <c r="F55" s="39" t="str">
        <f>IF(名簿一覧!N49="","",名簿一覧!N49)</f>
        <v/>
      </c>
      <c r="G55" s="40" t="str">
        <f>IF(名簿一覧!L49="","",名簿一覧!L49)</f>
        <v/>
      </c>
      <c r="H55" s="41" t="str">
        <f>IF(名簿一覧!E49="","",名簿一覧!E49 &amp; CHAR(10) &amp; "単価:" &amp; TEXT(名簿一覧!I49,"#,###円") &amp;  "×" &amp; TEXT(名簿一覧!J49,"#,###回") &amp;"＝" &amp;TEXT(名簿一覧!K49,"#,###円") )</f>
        <v/>
      </c>
      <c r="I55" s="49"/>
      <c r="L55" s="52" t="str">
        <f>IF(E49="","",IF(AND(E49&lt;&gt;"",入力ボックス!$C$7&gt;E49),"交付決定日前","○"))</f>
        <v/>
      </c>
      <c r="M55" s="53" t="str">
        <f>IF(G49="","",IF(AND(G49&lt;&gt;"",入力ボックス!$C$8&lt;G49),"完了日より後",IF(E49&gt;G49,"発注と支払の日付が前後","○")))</f>
        <v/>
      </c>
    </row>
    <row r="56" spans="1:13" ht="28.5" hidden="1" customHeight="1" x14ac:dyDescent="0.4">
      <c r="A56" s="36"/>
      <c r="B56" s="37" t="str">
        <f t="shared" si="1"/>
        <v/>
      </c>
      <c r="C56" s="38" t="str">
        <f>IF(名簿一覧!K50="","",名簿一覧!K50)</f>
        <v/>
      </c>
      <c r="D56" s="38" t="str">
        <f t="shared" si="2"/>
        <v/>
      </c>
      <c r="E56" s="39" t="str">
        <f>IF(名簿一覧!M50="","",名簿一覧!M50)</f>
        <v/>
      </c>
      <c r="F56" s="39" t="str">
        <f>IF(名簿一覧!N50="","",名簿一覧!N50)</f>
        <v/>
      </c>
      <c r="G56" s="40" t="str">
        <f>IF(名簿一覧!L50="","",名簿一覧!L50)</f>
        <v/>
      </c>
      <c r="H56" s="41" t="str">
        <f>IF(名簿一覧!E50="","",名簿一覧!E50 &amp; CHAR(10) &amp; "単価:" &amp; TEXT(名簿一覧!I50,"#,###円") &amp;  "×" &amp; TEXT(名簿一覧!J50,"#,###回") &amp;"＝" &amp;TEXT(名簿一覧!K50,"#,###円") )</f>
        <v/>
      </c>
      <c r="I56" s="49"/>
      <c r="L56" s="52" t="str">
        <f>IF(E50="","",IF(AND(E50&lt;&gt;"",入力ボックス!$C$7&gt;E50),"交付決定日前","○"))</f>
        <v/>
      </c>
      <c r="M56" s="53" t="str">
        <f>IF(G50="","",IF(AND(G50&lt;&gt;"",入力ボックス!$C$8&lt;G50),"完了日より後",IF(E50&gt;G50,"発注と支払の日付が前後","○")))</f>
        <v/>
      </c>
    </row>
    <row r="57" spans="1:13" ht="28.5" hidden="1" customHeight="1" x14ac:dyDescent="0.4">
      <c r="A57" s="36"/>
      <c r="B57" s="37" t="str">
        <f t="shared" si="1"/>
        <v/>
      </c>
      <c r="C57" s="38" t="str">
        <f>IF(名簿一覧!K51="","",名簿一覧!K51)</f>
        <v/>
      </c>
      <c r="D57" s="38" t="str">
        <f t="shared" si="2"/>
        <v/>
      </c>
      <c r="E57" s="39" t="str">
        <f>IF(名簿一覧!M51="","",名簿一覧!M51)</f>
        <v/>
      </c>
      <c r="F57" s="39" t="str">
        <f>IF(名簿一覧!N51="","",名簿一覧!N51)</f>
        <v/>
      </c>
      <c r="G57" s="40" t="str">
        <f>IF(名簿一覧!L51="","",名簿一覧!L51)</f>
        <v/>
      </c>
      <c r="H57" s="41" t="str">
        <f>IF(名簿一覧!E51="","",名簿一覧!E51 &amp; CHAR(10) &amp; "単価:" &amp; TEXT(名簿一覧!I51,"#,###円") &amp;  "×" &amp; TEXT(名簿一覧!J51,"#,###回") &amp;"＝" &amp;TEXT(名簿一覧!K51,"#,###円") )</f>
        <v/>
      </c>
      <c r="I57" s="49"/>
      <c r="L57" s="52" t="str">
        <f>IF(E51="","",IF(AND(E51&lt;&gt;"",入力ボックス!$C$7&gt;E51),"交付決定日前","○"))</f>
        <v/>
      </c>
      <c r="M57" s="53" t="str">
        <f>IF(G51="","",IF(AND(G51&lt;&gt;"",入力ボックス!$C$8&lt;G51),"完了日より後",IF(E51&gt;G51,"発注と支払の日付が前後","○")))</f>
        <v/>
      </c>
    </row>
    <row r="58" spans="1:13" ht="28.5" hidden="1" customHeight="1" x14ac:dyDescent="0.4">
      <c r="A58" s="36"/>
      <c r="B58" s="37" t="str">
        <f t="shared" si="1"/>
        <v/>
      </c>
      <c r="C58" s="38" t="str">
        <f>IF(名簿一覧!K52="","",名簿一覧!K52)</f>
        <v/>
      </c>
      <c r="D58" s="38" t="str">
        <f t="shared" si="2"/>
        <v/>
      </c>
      <c r="E58" s="39" t="str">
        <f>IF(名簿一覧!M52="","",名簿一覧!M52)</f>
        <v/>
      </c>
      <c r="F58" s="39" t="str">
        <f>IF(名簿一覧!N52="","",名簿一覧!N52)</f>
        <v/>
      </c>
      <c r="G58" s="40" t="str">
        <f>IF(名簿一覧!L52="","",名簿一覧!L52)</f>
        <v/>
      </c>
      <c r="H58" s="41" t="str">
        <f>IF(名簿一覧!E52="","",名簿一覧!E52 &amp; CHAR(10) &amp; "単価:" &amp; TEXT(名簿一覧!I52,"#,###円") &amp;  "×" &amp; TEXT(名簿一覧!J52,"#,###回") &amp;"＝" &amp;TEXT(名簿一覧!K52,"#,###円") )</f>
        <v/>
      </c>
      <c r="I58" s="49"/>
      <c r="L58" s="52" t="str">
        <f>IF(E52="","",IF(AND(E52&lt;&gt;"",入力ボックス!$C$7&gt;E52),"交付決定日前","○"))</f>
        <v/>
      </c>
      <c r="M58" s="53" t="str">
        <f>IF(G52="","",IF(AND(G52&lt;&gt;"",入力ボックス!$C$8&lt;G52),"完了日より後",IF(E52&gt;G52,"発注と支払の日付が前後","○")))</f>
        <v/>
      </c>
    </row>
    <row r="59" spans="1:13" ht="28.5" hidden="1" customHeight="1" x14ac:dyDescent="0.4">
      <c r="A59" s="36"/>
      <c r="B59" s="37" t="str">
        <f t="shared" si="1"/>
        <v/>
      </c>
      <c r="C59" s="38" t="str">
        <f>IF(名簿一覧!K53="","",名簿一覧!K53)</f>
        <v/>
      </c>
      <c r="D59" s="38" t="str">
        <f t="shared" si="2"/>
        <v/>
      </c>
      <c r="E59" s="39" t="str">
        <f>IF(名簿一覧!M53="","",名簿一覧!M53)</f>
        <v/>
      </c>
      <c r="F59" s="39" t="str">
        <f>IF(名簿一覧!N53="","",名簿一覧!N53)</f>
        <v/>
      </c>
      <c r="G59" s="40" t="str">
        <f>IF(名簿一覧!L53="","",名簿一覧!L53)</f>
        <v/>
      </c>
      <c r="H59" s="41" t="str">
        <f>IF(名簿一覧!E53="","",名簿一覧!E53 &amp; CHAR(10) &amp; "単価:" &amp; TEXT(名簿一覧!I53,"#,###円") &amp;  "×" &amp; TEXT(名簿一覧!J53,"#,###回") &amp;"＝" &amp;TEXT(名簿一覧!K53,"#,###円") )</f>
        <v/>
      </c>
      <c r="I59" s="49"/>
      <c r="L59" s="52" t="str">
        <f>IF(E53="","",IF(AND(E53&lt;&gt;"",入力ボックス!$C$7&gt;E53),"交付決定日前","○"))</f>
        <v/>
      </c>
      <c r="M59" s="53" t="str">
        <f>IF(G53="","",IF(AND(G53&lt;&gt;"",入力ボックス!$C$8&lt;G53),"完了日より後",IF(E53&gt;G53,"発注と支払の日付が前後","○")))</f>
        <v/>
      </c>
    </row>
    <row r="60" spans="1:13" ht="28.5" hidden="1" customHeight="1" x14ac:dyDescent="0.4">
      <c r="A60" s="36"/>
      <c r="B60" s="37" t="str">
        <f t="shared" si="1"/>
        <v/>
      </c>
      <c r="C60" s="38" t="str">
        <f>IF(名簿一覧!K54="","",名簿一覧!K54)</f>
        <v/>
      </c>
      <c r="D60" s="38" t="str">
        <f t="shared" si="2"/>
        <v/>
      </c>
      <c r="E60" s="39" t="str">
        <f>IF(名簿一覧!M54="","",名簿一覧!M54)</f>
        <v/>
      </c>
      <c r="F60" s="39" t="str">
        <f>IF(名簿一覧!N54="","",名簿一覧!N54)</f>
        <v/>
      </c>
      <c r="G60" s="40" t="str">
        <f>IF(名簿一覧!L54="","",名簿一覧!L54)</f>
        <v/>
      </c>
      <c r="H60" s="41" t="str">
        <f>IF(名簿一覧!E54="","",名簿一覧!E54 &amp; CHAR(10) &amp; "単価:" &amp; TEXT(名簿一覧!I54,"#,###円") &amp;  "×" &amp; TEXT(名簿一覧!J54,"#,###回") &amp;"＝" &amp;TEXT(名簿一覧!K54,"#,###円") )</f>
        <v/>
      </c>
      <c r="I60" s="49"/>
      <c r="L60" s="52" t="str">
        <f>IF(E54="","",IF(AND(E54&lt;&gt;"",入力ボックス!$C$7&gt;E54),"交付決定日前","○"))</f>
        <v/>
      </c>
      <c r="M60" s="53" t="str">
        <f>IF(G54="","",IF(AND(G54&lt;&gt;"",入力ボックス!$C$8&lt;G54),"完了日より後",IF(E54&gt;G54,"発注と支払の日付が前後","○")))</f>
        <v/>
      </c>
    </row>
    <row r="61" spans="1:13" x14ac:dyDescent="0.4">
      <c r="B61" s="43" t="s">
        <v>7</v>
      </c>
      <c r="C61" s="44">
        <f>SUM(C11:C60)</f>
        <v>0</v>
      </c>
      <c r="D61" s="44">
        <f>SUM(D11:D60)</f>
        <v>0</v>
      </c>
      <c r="E61" s="45"/>
      <c r="F61" s="45"/>
      <c r="G61" s="46"/>
      <c r="H61" s="47"/>
      <c r="I61" s="48"/>
    </row>
  </sheetData>
  <sheetProtection algorithmName="SHA-512" hashValue="srCSx13z+5yDDRMxCklMuT/zibnp2FiA80jqDy0wRtVGKPN2oLfGgMcjFlZjZ8MtdcIDeEGPzQkm662ID7sSAg==" saltValue="KCJ9Q1DGVZCP+rRxydME4w==" spinCount="100000" sheet="1" formatRows="0"/>
  <mergeCells count="5">
    <mergeCell ref="L8:M8"/>
    <mergeCell ref="B1:C1"/>
    <mergeCell ref="B2:I2"/>
    <mergeCell ref="B3:I3"/>
    <mergeCell ref="H7:I7"/>
  </mergeCells>
  <phoneticPr fontId="2"/>
  <conditionalFormatting sqref="B3">
    <cfRule type="cellIs" dxfId="8" priority="5" operator="equal">
      <formula>"期間："</formula>
    </cfRule>
  </conditionalFormatting>
  <conditionalFormatting sqref="B1:C1">
    <cfRule type="cellIs" dxfId="7" priority="6" operator="equal">
      <formula>"yyyy/mm/dd"</formula>
    </cfRule>
  </conditionalFormatting>
  <conditionalFormatting sqref="H7">
    <cfRule type="cellIs" dxfId="5" priority="4" operator="equal">
      <formula>"令和　 年　 月　 日"</formula>
    </cfRule>
  </conditionalFormatting>
  <conditionalFormatting sqref="I1">
    <cfRule type="expression" dxfId="4" priority="7">
      <formula>IF(LEN(I1)&lt;1,TRUE,FALSE)</formula>
    </cfRule>
  </conditionalFormatting>
  <conditionalFormatting sqref="I8">
    <cfRule type="cellIs" dxfId="3" priority="1" operator="equal">
      <formula>"経理処理："</formula>
    </cfRule>
    <cfRule type="cellIs" dxfId="2" priority="3" operator="equal">
      <formula>"令和　 年　 月　 日"</formula>
    </cfRule>
  </conditionalFormatting>
  <dataValidations count="5">
    <dataValidation allowBlank="1" showInputMessage="1" showErrorMessage="1" promptTitle="入力ボックスをご利用下さい" prompt="基本情報_x000a_「申請者番号）、補助事業者名」_x000a_に入力して下さい。" sqref="I1" xr:uid="{7895D9D8-837C-43DF-A441-477A54C8DDBA}"/>
    <dataValidation allowBlank="1" showInputMessage="1" showErrorMessage="1" promptTitle="入力ボックスをご利用下さい。" prompt="基本情報_x000a_「文書発信日付」に_x000a_入力して下さい。" sqref="B1:C1" xr:uid="{E94FE2A2-227D-42E0-BD0D-2E87BC59CDAB}"/>
    <dataValidation allowBlank="1" showInputMessage="1" showErrorMessage="1" promptTitle="入力ボックスをご利用下さい。" prompt="基本情報_x000a_「交付決定日」「完了日」に_x000a_入力して下さい。" sqref="B3:I3" xr:uid="{2B0CC8FB-958F-4025-9610-22E8F98078D0}"/>
    <dataValidation allowBlank="1" showInputMessage="1" showErrorMessage="1" prompt="取組を選択して下さい。" sqref="H7" xr:uid="{B1E0AA65-77A9-404A-943B-F2E5799EEFE5}"/>
    <dataValidation allowBlank="1" showInputMessage="1" showErrorMessage="1" promptTitle="入力ボックスをご利用下さい。" prompt="基本情報_x000a_「経理処理」に_x000a_入力して下さい。" sqref="I8" xr:uid="{237319C6-487D-4EB6-9EEE-716A89EAD31F}"/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5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Check Box 6">
              <controlPr locked="0" defaultSize="0" autoFill="0" autoLine="0" autoPict="0">
                <anchor moveWithCells="1">
                  <from>
                    <xdr:col>8</xdr:col>
                    <xdr:colOff>333375</xdr:colOff>
                    <xdr:row>6</xdr:row>
                    <xdr:rowOff>19050</xdr:rowOff>
                  </from>
                  <to>
                    <xdr:col>9</xdr:col>
                    <xdr:colOff>76200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5" name="Check Box 4">
              <controlPr locked="0" defaultSize="0" autoFill="0" autoLine="0" autoPict="0">
                <anchor moveWithCells="1">
                  <from>
                    <xdr:col>7</xdr:col>
                    <xdr:colOff>1781175</xdr:colOff>
                    <xdr:row>6</xdr:row>
                    <xdr:rowOff>28575</xdr:rowOff>
                  </from>
                  <to>
                    <xdr:col>7</xdr:col>
                    <xdr:colOff>3048000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locked="0" defaultSize="0" autoFill="0" autoLine="0" autoPict="0">
                <anchor moveWithCells="1">
                  <from>
                    <xdr:col>7</xdr:col>
                    <xdr:colOff>3181350</xdr:colOff>
                    <xdr:row>6</xdr:row>
                    <xdr:rowOff>19050</xdr:rowOff>
                  </from>
                  <to>
                    <xdr:col>8</xdr:col>
                    <xdr:colOff>676275</xdr:colOff>
                    <xdr:row>6</xdr:row>
                    <xdr:rowOff>276225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8C0A492-1807-4F4A-84BD-9FAFD4D0B287}">
            <xm:f>AND(NOT(入力ボックス!$E$5),NOT(入力ボックス!$F$5),NOT(入力ボックス!$G$5))</xm:f>
            <x14:dxf>
              <fill>
                <patternFill>
                  <bgColor rgb="FFD4F8E3"/>
                </patternFill>
              </fill>
            </x14:dxf>
          </x14:cfRule>
          <xm:sqref>H7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0E15A-5329-4ED6-9599-07FE2CA91BCC}">
  <sheetPr codeName="Sheet4">
    <tabColor theme="8" tint="0.79998168889431442"/>
  </sheetPr>
  <dimension ref="B1:R54"/>
  <sheetViews>
    <sheetView view="pageBreakPreview" zoomScaleNormal="85" zoomScaleSheetLayoutView="100" workbookViewId="0">
      <pane xSplit="1" ySplit="4" topLeftCell="B5" activePane="bottomRight" state="frozen"/>
      <selection activeCell="C3" sqref="C3"/>
      <selection pane="topRight" activeCell="C3" sqref="C3"/>
      <selection pane="bottomLeft" activeCell="C3" sqref="C3"/>
      <selection pane="bottomRight" activeCell="I5" sqref="I5"/>
    </sheetView>
  </sheetViews>
  <sheetFormatPr defaultRowHeight="18.75" x14ac:dyDescent="0.4"/>
  <cols>
    <col min="1" max="1" width="4.25" customWidth="1"/>
    <col min="2" max="2" width="13.375" customWidth="1"/>
    <col min="3" max="4" width="12.5" customWidth="1"/>
    <col min="5" max="5" width="25.625" customWidth="1"/>
    <col min="6" max="8" width="23.875" customWidth="1"/>
    <col min="9" max="10" width="8.25" customWidth="1"/>
    <col min="11" max="11" width="10.125" customWidth="1"/>
    <col min="12" max="12" width="25.625" customWidth="1"/>
    <col min="13" max="14" width="14.375" customWidth="1"/>
    <col min="15" max="15" width="4.125" customWidth="1"/>
    <col min="16" max="18" width="13.625" customWidth="1"/>
  </cols>
  <sheetData>
    <row r="1" spans="2:18" ht="35.25" x14ac:dyDescent="0.4">
      <c r="B1" s="55" t="s">
        <v>43</v>
      </c>
    </row>
    <row r="2" spans="2:18" x14ac:dyDescent="0.4">
      <c r="R2" s="25"/>
    </row>
    <row r="3" spans="2:18" x14ac:dyDescent="0.4">
      <c r="B3" s="76" t="s">
        <v>37</v>
      </c>
      <c r="C3" s="76"/>
      <c r="D3" s="76"/>
      <c r="E3" s="76" t="s">
        <v>41</v>
      </c>
      <c r="F3" s="76" t="s">
        <v>17</v>
      </c>
      <c r="G3" s="76" t="s">
        <v>18</v>
      </c>
      <c r="H3" s="76" t="s">
        <v>19</v>
      </c>
      <c r="I3" s="76" t="str">
        <f>"単価"&amp; CHAR(10) &amp; "※" &amp; 入力ボックス!$C$6</f>
        <v>単価
※</v>
      </c>
      <c r="J3" s="76" t="s">
        <v>12</v>
      </c>
      <c r="K3" s="76" t="str">
        <f>"補助対象経費"&amp; CHAR(10) &amp; "※" &amp; 入力ボックス!$C$6</f>
        <v>補助対象経費
※</v>
      </c>
      <c r="L3" s="76" t="s">
        <v>13</v>
      </c>
      <c r="M3" s="76" t="s">
        <v>15</v>
      </c>
      <c r="N3" s="76" t="s">
        <v>14</v>
      </c>
      <c r="P3" s="54" t="s">
        <v>58</v>
      </c>
      <c r="Q3" s="71" t="s">
        <v>57</v>
      </c>
      <c r="R3" s="71"/>
    </row>
    <row r="4" spans="2:18" ht="49.5" customHeight="1" x14ac:dyDescent="0.4">
      <c r="B4" s="1" t="s">
        <v>35</v>
      </c>
      <c r="C4" s="1" t="s">
        <v>36</v>
      </c>
      <c r="D4" s="1" t="str">
        <f>"単価/1日(上限)" &amp; CHAR(10) &amp; "※" &amp; 入力ボックス!$C$6</f>
        <v>単価/1日(上限)
※</v>
      </c>
      <c r="E4" s="76"/>
      <c r="F4" s="76"/>
      <c r="G4" s="76"/>
      <c r="H4" s="76"/>
      <c r="I4" s="76"/>
      <c r="J4" s="76"/>
      <c r="K4" s="76"/>
      <c r="L4" s="76"/>
      <c r="M4" s="76"/>
      <c r="N4" s="76"/>
      <c r="P4" s="50" t="s">
        <v>59</v>
      </c>
      <c r="Q4" s="50" t="s">
        <v>56</v>
      </c>
      <c r="R4" s="51" t="s">
        <v>6</v>
      </c>
    </row>
    <row r="5" spans="2:18" x14ac:dyDescent="0.4">
      <c r="B5" s="4"/>
      <c r="C5" s="5" t="s">
        <v>34</v>
      </c>
      <c r="D5" s="3">
        <f>IFERROR(IF(入力ボックス!$C$6="税込",IF(B5="委員謝金",30000,VLOOKUP(C5,リスト!$C$3:D$18,2,FALSE))*1.1,IF(B5="委員謝金",30000,VLOOKUP(C5,リスト!$C$3:D$18,2,FALSE))),"")</f>
        <v>30000</v>
      </c>
      <c r="E5" s="4"/>
      <c r="F5" s="6"/>
      <c r="G5" s="6"/>
      <c r="H5" s="6"/>
      <c r="I5" s="7"/>
      <c r="J5" s="7"/>
      <c r="K5" s="3" t="str">
        <f>IF(OR(I5="",J5=""),"",I5*J5)</f>
        <v/>
      </c>
      <c r="L5" s="5"/>
      <c r="M5" s="8"/>
      <c r="N5" s="8"/>
      <c r="O5" s="9" t="str">
        <f>IF(C5&lt;H5,"謝金：単価/1日の上限超","")</f>
        <v/>
      </c>
      <c r="P5" s="52" t="str">
        <f>IF(I5="","",IF(D5&lt;I5,"単価/1日の上限超","○"))</f>
        <v/>
      </c>
      <c r="Q5" s="52" t="str">
        <f>IF(M5="","",IF(AND(M5&lt;&gt;"",入力ボックス!$C$7&gt;M5),"交付決定日前","○"))</f>
        <v/>
      </c>
      <c r="R5" s="53" t="str">
        <f>IF(N5="","",IF(AND(N5&lt;&gt;"",入力ボックス!$C$8&lt;N5),"完了日より後",IF(M5&gt;N5,"発注と支払の日付が前後","○")))</f>
        <v/>
      </c>
    </row>
    <row r="6" spans="2:18" x14ac:dyDescent="0.4">
      <c r="B6" s="4"/>
      <c r="C6" s="5"/>
      <c r="D6" s="3" t="str">
        <f>IFERROR(IF(入力ボックス!$C$6="税込",IF(B6="委員謝金",30000,VLOOKUP(C6,リスト!$C$3:D$18,2,FALSE))*1.1,IF(B6="委員謝金",30000,VLOOKUP(C6,リスト!$C$3:D$18,2,FALSE))),"")</f>
        <v/>
      </c>
      <c r="E6" s="4"/>
      <c r="F6" s="6"/>
      <c r="G6" s="6"/>
      <c r="H6" s="6"/>
      <c r="I6" s="7"/>
      <c r="J6" s="7"/>
      <c r="K6" s="3" t="str">
        <f>IF(OR(I6="",J6=""),"",I6*J6)</f>
        <v/>
      </c>
      <c r="L6" s="5"/>
      <c r="M6" s="8"/>
      <c r="N6" s="8"/>
      <c r="P6" s="52" t="str">
        <f t="shared" ref="P6:P54" si="0">IF(I6="","",IF(D6&lt;I6,"単価/1日の上限超","○"))</f>
        <v/>
      </c>
      <c r="Q6" s="52" t="str">
        <f>IF(M6="","",IF(AND(M6&lt;&gt;"",入力ボックス!$C$7&gt;M6),"交付決定日前","○"))</f>
        <v/>
      </c>
      <c r="R6" s="53" t="str">
        <f>IF(N6="","",IF(AND(N6&lt;&gt;"",入力ボックス!$C$8&lt;N6),"完了日より後",IF(M6&gt;N6,"発注と支払の日付が前後","○")))</f>
        <v/>
      </c>
    </row>
    <row r="7" spans="2:18" x14ac:dyDescent="0.4">
      <c r="B7" s="4"/>
      <c r="C7" s="5"/>
      <c r="D7" s="3" t="str">
        <f>IFERROR(IF(入力ボックス!$C$6="税込",IF(B7="委員謝金",30000,VLOOKUP(C7,リスト!$C$3:D$18,2,FALSE))*1.1,IF(B7="委員謝金",30000,VLOOKUP(C7,リスト!$C$3:D$18,2,FALSE))),"")</f>
        <v/>
      </c>
      <c r="E7" s="4"/>
      <c r="F7" s="6"/>
      <c r="G7" s="6"/>
      <c r="H7" s="6"/>
      <c r="I7" s="7"/>
      <c r="J7" s="7"/>
      <c r="K7" s="3" t="str">
        <f t="shared" ref="K7:K53" si="1">IF(OR(I7="",J7=""),"",I7*J7)</f>
        <v/>
      </c>
      <c r="L7" s="5"/>
      <c r="M7" s="8"/>
      <c r="N7" s="8"/>
      <c r="P7" s="52" t="str">
        <f t="shared" si="0"/>
        <v/>
      </c>
      <c r="Q7" s="52" t="str">
        <f>IF(M7="","",IF(AND(M7&lt;&gt;"",入力ボックス!$C$7&gt;M7),"交付決定日前","○"))</f>
        <v/>
      </c>
      <c r="R7" s="53" t="str">
        <f>IF(N7="","",IF(AND(N7&lt;&gt;"",入力ボックス!$C$8&lt;N7),"完了日より後",IF(M7&gt;N7,"発注と支払の日付が前後","○")))</f>
        <v/>
      </c>
    </row>
    <row r="8" spans="2:18" x14ac:dyDescent="0.4">
      <c r="B8" s="4"/>
      <c r="C8" s="5"/>
      <c r="D8" s="3" t="str">
        <f>IFERROR(IF(入力ボックス!$C$6="税込",IF(B8="委員謝金",30000,VLOOKUP(C8,リスト!$C$3:D$18,2,FALSE))*1.1,IF(B8="委員謝金",30000,VLOOKUP(C8,リスト!$C$3:D$18,2,FALSE))),"")</f>
        <v/>
      </c>
      <c r="E8" s="4"/>
      <c r="F8" s="6"/>
      <c r="G8" s="6"/>
      <c r="H8" s="6"/>
      <c r="I8" s="7"/>
      <c r="J8" s="7"/>
      <c r="K8" s="3" t="str">
        <f t="shared" si="1"/>
        <v/>
      </c>
      <c r="L8" s="5"/>
      <c r="M8" s="8"/>
      <c r="N8" s="8"/>
      <c r="P8" s="52" t="str">
        <f t="shared" si="0"/>
        <v/>
      </c>
      <c r="Q8" s="52" t="str">
        <f>IF(M8="","",IF(AND(M8&lt;&gt;"",入力ボックス!$C$7&gt;M8),"交付決定日前","○"))</f>
        <v/>
      </c>
      <c r="R8" s="53" t="str">
        <f>IF(N8="","",IF(AND(N8&lt;&gt;"",入力ボックス!$C$8&lt;N8),"完了日より後",IF(M8&gt;N8,"発注と支払の日付が前後","○")))</f>
        <v/>
      </c>
    </row>
    <row r="9" spans="2:18" x14ac:dyDescent="0.4">
      <c r="B9" s="4"/>
      <c r="C9" s="5"/>
      <c r="D9" s="3" t="str">
        <f>IFERROR(IF(入力ボックス!$C$6="税込",IF(B9="委員謝金",30000,VLOOKUP(C9,リスト!$C$3:D$18,2,FALSE))*1.1,IF(B9="委員謝金",30000,VLOOKUP(C9,リスト!$C$3:D$18,2,FALSE))),"")</f>
        <v/>
      </c>
      <c r="E9" s="4"/>
      <c r="F9" s="6"/>
      <c r="G9" s="6"/>
      <c r="H9" s="6"/>
      <c r="I9" s="7"/>
      <c r="J9" s="7"/>
      <c r="K9" s="3" t="str">
        <f t="shared" si="1"/>
        <v/>
      </c>
      <c r="L9" s="5"/>
      <c r="M9" s="8"/>
      <c r="N9" s="8"/>
      <c r="P9" s="52" t="str">
        <f t="shared" si="0"/>
        <v/>
      </c>
      <c r="Q9" s="52" t="str">
        <f>IF(M9="","",IF(AND(M9&lt;&gt;"",入力ボックス!$C$7&gt;M9),"交付決定日前","○"))</f>
        <v/>
      </c>
      <c r="R9" s="53" t="str">
        <f>IF(N9="","",IF(AND(N9&lt;&gt;"",入力ボックス!$C$8&lt;N9),"完了日より後",IF(M9&gt;N9,"発注と支払の日付が前後","○")))</f>
        <v/>
      </c>
    </row>
    <row r="10" spans="2:18" x14ac:dyDescent="0.4">
      <c r="B10" s="4"/>
      <c r="C10" s="5"/>
      <c r="D10" s="3" t="str">
        <f>IFERROR(IF(入力ボックス!$C$6="税込",IF(B10="委員謝金",30000,VLOOKUP(C10,リスト!$C$3:D$18,2,FALSE))*1.1,IF(B10="委員謝金",30000,VLOOKUP(C10,リスト!$C$3:D$18,2,FALSE))),"")</f>
        <v/>
      </c>
      <c r="E10" s="4"/>
      <c r="F10" s="6"/>
      <c r="G10" s="6"/>
      <c r="H10" s="6"/>
      <c r="I10" s="7"/>
      <c r="J10" s="7"/>
      <c r="K10" s="3" t="str">
        <f t="shared" si="1"/>
        <v/>
      </c>
      <c r="L10" s="5"/>
      <c r="M10" s="8"/>
      <c r="N10" s="8"/>
      <c r="P10" s="52" t="str">
        <f t="shared" si="0"/>
        <v/>
      </c>
      <c r="Q10" s="52" t="str">
        <f>IF(M10="","",IF(AND(M10&lt;&gt;"",入力ボックス!$C$7&gt;M10),"交付決定日前","○"))</f>
        <v/>
      </c>
      <c r="R10" s="53" t="str">
        <f>IF(N10="","",IF(AND(N10&lt;&gt;"",入力ボックス!$C$8&lt;N10),"完了日より後",IF(M10&gt;N10,"発注と支払の日付が前後","○")))</f>
        <v/>
      </c>
    </row>
    <row r="11" spans="2:18" x14ac:dyDescent="0.4">
      <c r="B11" s="4"/>
      <c r="C11" s="5"/>
      <c r="D11" s="3" t="str">
        <f>IFERROR(IF(入力ボックス!$C$6="税込",IF(B11="委員謝金",30000,VLOOKUP(C11,リスト!$C$3:D$18,2,FALSE))*1.1,IF(B11="委員謝金",30000,VLOOKUP(C11,リスト!$C$3:D$18,2,FALSE))),"")</f>
        <v/>
      </c>
      <c r="E11" s="4"/>
      <c r="F11" s="6"/>
      <c r="G11" s="6"/>
      <c r="H11" s="6"/>
      <c r="I11" s="7"/>
      <c r="J11" s="7"/>
      <c r="K11" s="3" t="str">
        <f t="shared" si="1"/>
        <v/>
      </c>
      <c r="L11" s="5"/>
      <c r="M11" s="8"/>
      <c r="N11" s="8"/>
      <c r="P11" s="52" t="str">
        <f t="shared" si="0"/>
        <v/>
      </c>
      <c r="Q11" s="52" t="str">
        <f>IF(M11="","",IF(AND(M11&lt;&gt;"",入力ボックス!$C$7&gt;M11),"交付決定日前","○"))</f>
        <v/>
      </c>
      <c r="R11" s="53" t="str">
        <f>IF(N11="","",IF(AND(N11&lt;&gt;"",入力ボックス!$C$8&lt;N11),"完了日より後",IF(M11&gt;N11,"発注と支払の日付が前後","○")))</f>
        <v/>
      </c>
    </row>
    <row r="12" spans="2:18" x14ac:dyDescent="0.4">
      <c r="B12" s="4"/>
      <c r="C12" s="5"/>
      <c r="D12" s="3" t="str">
        <f>IFERROR(IF(入力ボックス!$C$6="税込",IF(B12="委員謝金",30000,VLOOKUP(C12,リスト!$C$3:D$18,2,FALSE))*1.1,IF(B12="委員謝金",30000,VLOOKUP(C12,リスト!$C$3:D$18,2,FALSE))),"")</f>
        <v/>
      </c>
      <c r="E12" s="4"/>
      <c r="F12" s="6"/>
      <c r="G12" s="6"/>
      <c r="H12" s="6"/>
      <c r="I12" s="7"/>
      <c r="J12" s="7"/>
      <c r="K12" s="3" t="str">
        <f t="shared" si="1"/>
        <v/>
      </c>
      <c r="L12" s="5"/>
      <c r="M12" s="8"/>
      <c r="N12" s="8"/>
      <c r="P12" s="52" t="str">
        <f t="shared" si="0"/>
        <v/>
      </c>
      <c r="Q12" s="52" t="str">
        <f>IF(M12="","",IF(AND(M12&lt;&gt;"",入力ボックス!$C$7&gt;M12),"交付決定日前","○"))</f>
        <v/>
      </c>
      <c r="R12" s="53" t="str">
        <f>IF(N12="","",IF(AND(N12&lt;&gt;"",入力ボックス!$C$8&lt;N12),"完了日より後",IF(M12&gt;N12,"発注と支払の日付が前後","○")))</f>
        <v/>
      </c>
    </row>
    <row r="13" spans="2:18" x14ac:dyDescent="0.4">
      <c r="B13" s="4"/>
      <c r="C13" s="5"/>
      <c r="D13" s="3" t="str">
        <f>IFERROR(IF(入力ボックス!$C$6="税込",IF(B13="委員謝金",30000,VLOOKUP(C13,リスト!$C$3:D$18,2,FALSE))*1.1,IF(B13="委員謝金",30000,VLOOKUP(C13,リスト!$C$3:D$18,2,FALSE))),"")</f>
        <v/>
      </c>
      <c r="E13" s="4"/>
      <c r="F13" s="6"/>
      <c r="G13" s="6"/>
      <c r="H13" s="6"/>
      <c r="I13" s="7"/>
      <c r="J13" s="7"/>
      <c r="K13" s="3" t="str">
        <f t="shared" si="1"/>
        <v/>
      </c>
      <c r="L13" s="5"/>
      <c r="M13" s="8"/>
      <c r="N13" s="8"/>
      <c r="P13" s="52" t="str">
        <f t="shared" si="0"/>
        <v/>
      </c>
      <c r="Q13" s="52" t="str">
        <f>IF(M13="","",IF(AND(M13&lt;&gt;"",入力ボックス!$C$7&gt;M13),"交付決定日前","○"))</f>
        <v/>
      </c>
      <c r="R13" s="53" t="str">
        <f>IF(N13="","",IF(AND(N13&lt;&gt;"",入力ボックス!$C$8&lt;N13),"完了日より後",IF(M13&gt;N13,"発注と支払の日付が前後","○")))</f>
        <v/>
      </c>
    </row>
    <row r="14" spans="2:18" x14ac:dyDescent="0.4">
      <c r="B14" s="4"/>
      <c r="C14" s="5"/>
      <c r="D14" s="3" t="str">
        <f>IFERROR(IF(入力ボックス!$C$6="税込",IF(B14="委員謝金",30000,VLOOKUP(C14,リスト!$C$3:D$18,2,FALSE))*1.1,IF(B14="委員謝金",30000,VLOOKUP(C14,リスト!$C$3:D$18,2,FALSE))),"")</f>
        <v/>
      </c>
      <c r="E14" s="4"/>
      <c r="F14" s="6"/>
      <c r="G14" s="6"/>
      <c r="H14" s="6"/>
      <c r="I14" s="7"/>
      <c r="J14" s="7"/>
      <c r="K14" s="3" t="str">
        <f t="shared" si="1"/>
        <v/>
      </c>
      <c r="L14" s="5"/>
      <c r="M14" s="8"/>
      <c r="N14" s="8"/>
      <c r="P14" s="52" t="str">
        <f t="shared" si="0"/>
        <v/>
      </c>
      <c r="Q14" s="52" t="str">
        <f>IF(M14="","",IF(AND(M14&lt;&gt;"",入力ボックス!$C$7&gt;M14),"交付決定日前","○"))</f>
        <v/>
      </c>
      <c r="R14" s="53" t="str">
        <f>IF(N14="","",IF(AND(N14&lt;&gt;"",入力ボックス!$C$8&lt;N14),"完了日より後",IF(M14&gt;N14,"発注と支払の日付が前後","○")))</f>
        <v/>
      </c>
    </row>
    <row r="15" spans="2:18" x14ac:dyDescent="0.4">
      <c r="B15" s="4"/>
      <c r="C15" s="5"/>
      <c r="D15" s="3" t="str">
        <f>IFERROR(IF(入力ボックス!$C$6="税込",IF(B15="委員謝金",30000,VLOOKUP(C15,リスト!$C$3:D$18,2,FALSE))*1.1,IF(B15="委員謝金",30000,VLOOKUP(C15,リスト!$C$3:D$18,2,FALSE))),"")</f>
        <v/>
      </c>
      <c r="E15" s="4"/>
      <c r="F15" s="6"/>
      <c r="G15" s="6"/>
      <c r="H15" s="6"/>
      <c r="I15" s="7"/>
      <c r="J15" s="7"/>
      <c r="K15" s="3" t="str">
        <f t="shared" si="1"/>
        <v/>
      </c>
      <c r="L15" s="5"/>
      <c r="M15" s="8"/>
      <c r="N15" s="8"/>
      <c r="P15" s="52" t="str">
        <f t="shared" si="0"/>
        <v/>
      </c>
      <c r="Q15" s="52" t="str">
        <f>IF(M15="","",IF(AND(M15&lt;&gt;"",入力ボックス!$C$7&gt;M15),"交付決定日前","○"))</f>
        <v/>
      </c>
      <c r="R15" s="53" t="str">
        <f>IF(N15="","",IF(AND(N15&lt;&gt;"",入力ボックス!$C$8&lt;N15),"完了日より後",IF(M15&gt;N15,"発注と支払の日付が前後","○")))</f>
        <v/>
      </c>
    </row>
    <row r="16" spans="2:18" x14ac:dyDescent="0.4">
      <c r="B16" s="4"/>
      <c r="C16" s="5"/>
      <c r="D16" s="3" t="str">
        <f>IFERROR(IF(入力ボックス!$C$6="税込",IF(B16="委員謝金",30000,VLOOKUP(C16,リスト!$C$3:D$18,2,FALSE))*1.1,IF(B16="委員謝金",30000,VLOOKUP(C16,リスト!$C$3:D$18,2,FALSE))),"")</f>
        <v/>
      </c>
      <c r="E16" s="4"/>
      <c r="F16" s="6"/>
      <c r="G16" s="6"/>
      <c r="H16" s="6"/>
      <c r="I16" s="7"/>
      <c r="J16" s="7"/>
      <c r="K16" s="3" t="str">
        <f t="shared" si="1"/>
        <v/>
      </c>
      <c r="L16" s="5"/>
      <c r="M16" s="8"/>
      <c r="N16" s="8"/>
      <c r="P16" s="52" t="str">
        <f t="shared" si="0"/>
        <v/>
      </c>
      <c r="Q16" s="52" t="str">
        <f>IF(M16="","",IF(AND(M16&lt;&gt;"",入力ボックス!$C$7&gt;M16),"交付決定日前","○"))</f>
        <v/>
      </c>
      <c r="R16" s="53" t="str">
        <f>IF(N16="","",IF(AND(N16&lt;&gt;"",入力ボックス!$C$8&lt;N16),"完了日より後",IF(M16&gt;N16,"発注と支払の日付が前後","○")))</f>
        <v/>
      </c>
    </row>
    <row r="17" spans="2:18" x14ac:dyDescent="0.4">
      <c r="B17" s="4"/>
      <c r="C17" s="5"/>
      <c r="D17" s="3" t="str">
        <f>IFERROR(IF(入力ボックス!$C$6="税込",IF(B17="委員謝金",30000,VLOOKUP(C17,リスト!$C$3:D$18,2,FALSE))*1.1,IF(B17="委員謝金",30000,VLOOKUP(C17,リスト!$C$3:D$18,2,FALSE))),"")</f>
        <v/>
      </c>
      <c r="E17" s="4"/>
      <c r="F17" s="6"/>
      <c r="G17" s="6"/>
      <c r="H17" s="6"/>
      <c r="I17" s="7"/>
      <c r="J17" s="7"/>
      <c r="K17" s="3" t="str">
        <f t="shared" si="1"/>
        <v/>
      </c>
      <c r="L17" s="5"/>
      <c r="M17" s="8"/>
      <c r="N17" s="8"/>
      <c r="P17" s="52" t="str">
        <f t="shared" si="0"/>
        <v/>
      </c>
      <c r="Q17" s="52" t="str">
        <f>IF(M17="","",IF(AND(M17&lt;&gt;"",入力ボックス!$C$7&gt;M17),"交付決定日前","○"))</f>
        <v/>
      </c>
      <c r="R17" s="53" t="str">
        <f>IF(N17="","",IF(AND(N17&lt;&gt;"",入力ボックス!$C$8&lt;N17),"完了日より後",IF(M17&gt;N17,"発注と支払の日付が前後","○")))</f>
        <v/>
      </c>
    </row>
    <row r="18" spans="2:18" x14ac:dyDescent="0.4">
      <c r="B18" s="4"/>
      <c r="C18" s="5"/>
      <c r="D18" s="3" t="str">
        <f>IFERROR(IF(入力ボックス!$C$6="税込",IF(B18="委員謝金",30000,VLOOKUP(C18,リスト!$C$3:D$18,2,FALSE))*1.1,IF(B18="委員謝金",30000,VLOOKUP(C18,リスト!$C$3:D$18,2,FALSE))),"")</f>
        <v/>
      </c>
      <c r="E18" s="4"/>
      <c r="F18" s="6"/>
      <c r="G18" s="6"/>
      <c r="H18" s="6"/>
      <c r="I18" s="7"/>
      <c r="J18" s="7"/>
      <c r="K18" s="3" t="str">
        <f t="shared" si="1"/>
        <v/>
      </c>
      <c r="L18" s="5"/>
      <c r="M18" s="8"/>
      <c r="N18" s="8"/>
      <c r="P18" s="52" t="str">
        <f t="shared" si="0"/>
        <v/>
      </c>
      <c r="Q18" s="52" t="str">
        <f>IF(M18="","",IF(AND(M18&lt;&gt;"",入力ボックス!$C$7&gt;M18),"交付決定日前","○"))</f>
        <v/>
      </c>
      <c r="R18" s="53" t="str">
        <f>IF(N18="","",IF(AND(N18&lt;&gt;"",入力ボックス!$C$8&lt;N18),"完了日より後",IF(M18&gt;N18,"発注と支払の日付が前後","○")))</f>
        <v/>
      </c>
    </row>
    <row r="19" spans="2:18" x14ac:dyDescent="0.4">
      <c r="B19" s="4"/>
      <c r="C19" s="5"/>
      <c r="D19" s="3" t="str">
        <f>IFERROR(IF(入力ボックス!$C$6="税込",IF(B19="委員謝金",30000,VLOOKUP(C19,リスト!$C$3:D$18,2,FALSE))*1.1,IF(B19="委員謝金",30000,VLOOKUP(C19,リスト!$C$3:D$18,2,FALSE))),"")</f>
        <v/>
      </c>
      <c r="E19" s="4"/>
      <c r="F19" s="6"/>
      <c r="G19" s="6"/>
      <c r="H19" s="6"/>
      <c r="I19" s="7"/>
      <c r="J19" s="7"/>
      <c r="K19" s="3" t="str">
        <f t="shared" si="1"/>
        <v/>
      </c>
      <c r="L19" s="5"/>
      <c r="M19" s="8"/>
      <c r="N19" s="8"/>
      <c r="P19" s="52" t="str">
        <f t="shared" si="0"/>
        <v/>
      </c>
      <c r="Q19" s="52" t="str">
        <f>IF(M19="","",IF(AND(M19&lt;&gt;"",入力ボックス!$C$7&gt;M19),"交付決定日前","○"))</f>
        <v/>
      </c>
      <c r="R19" s="53" t="str">
        <f>IF(N19="","",IF(AND(N19&lt;&gt;"",入力ボックス!$C$8&lt;N19),"完了日より後",IF(M19&gt;N19,"発注と支払の日付が前後","○")))</f>
        <v/>
      </c>
    </row>
    <row r="20" spans="2:18" x14ac:dyDescent="0.4">
      <c r="B20" s="4"/>
      <c r="C20" s="5"/>
      <c r="D20" s="3" t="str">
        <f>IFERROR(IF(入力ボックス!$C$6="税込",IF(B20="委員謝金",30000,VLOOKUP(C20,リスト!$C$3:D$18,2,FALSE))*1.1,IF(B20="委員謝金",30000,VLOOKUP(C20,リスト!$C$3:D$18,2,FALSE))),"")</f>
        <v/>
      </c>
      <c r="E20" s="4"/>
      <c r="F20" s="6"/>
      <c r="G20" s="6"/>
      <c r="H20" s="6"/>
      <c r="I20" s="7"/>
      <c r="J20" s="7"/>
      <c r="K20" s="3" t="str">
        <f t="shared" si="1"/>
        <v/>
      </c>
      <c r="L20" s="5"/>
      <c r="M20" s="8"/>
      <c r="N20" s="8"/>
      <c r="P20" s="52" t="str">
        <f t="shared" si="0"/>
        <v/>
      </c>
      <c r="Q20" s="52" t="str">
        <f>IF(M20="","",IF(AND(M20&lt;&gt;"",入力ボックス!$C$7&gt;M20),"交付決定日前","○"))</f>
        <v/>
      </c>
      <c r="R20" s="53" t="str">
        <f>IF(N20="","",IF(AND(N20&lt;&gt;"",入力ボックス!$C$8&lt;N20),"完了日より後",IF(M20&gt;N20,"発注と支払の日付が前後","○")))</f>
        <v/>
      </c>
    </row>
    <row r="21" spans="2:18" x14ac:dyDescent="0.4">
      <c r="B21" s="4"/>
      <c r="C21" s="5"/>
      <c r="D21" s="3" t="str">
        <f>IFERROR(IF(入力ボックス!$C$6="税込",IF(B21="委員謝金",30000,VLOOKUP(C21,リスト!$C$3:D$18,2,FALSE))*1.1,IF(B21="委員謝金",30000,VLOOKUP(C21,リスト!$C$3:D$18,2,FALSE))),"")</f>
        <v/>
      </c>
      <c r="E21" s="4"/>
      <c r="F21" s="6"/>
      <c r="G21" s="6"/>
      <c r="H21" s="6"/>
      <c r="I21" s="7"/>
      <c r="J21" s="7"/>
      <c r="K21" s="3" t="str">
        <f t="shared" si="1"/>
        <v/>
      </c>
      <c r="L21" s="5"/>
      <c r="M21" s="8"/>
      <c r="N21" s="8"/>
      <c r="P21" s="52" t="str">
        <f t="shared" si="0"/>
        <v/>
      </c>
      <c r="Q21" s="52" t="str">
        <f>IF(M21="","",IF(AND(M21&lt;&gt;"",入力ボックス!$C$7&gt;M21),"交付決定日前","○"))</f>
        <v/>
      </c>
      <c r="R21" s="53" t="str">
        <f>IF(N21="","",IF(AND(N21&lt;&gt;"",入力ボックス!$C$8&lt;N21),"完了日より後",IF(M21&gt;N21,"発注と支払の日付が前後","○")))</f>
        <v/>
      </c>
    </row>
    <row r="22" spans="2:18" x14ac:dyDescent="0.4">
      <c r="B22" s="4"/>
      <c r="C22" s="5"/>
      <c r="D22" s="3" t="str">
        <f>IFERROR(IF(入力ボックス!$C$6="税込",IF(B22="委員謝金",30000,VLOOKUP(C22,リスト!$C$3:D$18,2,FALSE))*1.1,IF(B22="委員謝金",30000,VLOOKUP(C22,リスト!$C$3:D$18,2,FALSE))),"")</f>
        <v/>
      </c>
      <c r="E22" s="4"/>
      <c r="F22" s="6"/>
      <c r="G22" s="6"/>
      <c r="H22" s="6"/>
      <c r="I22" s="7"/>
      <c r="J22" s="7"/>
      <c r="K22" s="3" t="str">
        <f t="shared" si="1"/>
        <v/>
      </c>
      <c r="L22" s="5"/>
      <c r="M22" s="8"/>
      <c r="N22" s="8"/>
      <c r="P22" s="52" t="str">
        <f t="shared" si="0"/>
        <v/>
      </c>
      <c r="Q22" s="52" t="str">
        <f>IF(M22="","",IF(AND(M22&lt;&gt;"",入力ボックス!$C$7&gt;M22),"交付決定日前","○"))</f>
        <v/>
      </c>
      <c r="R22" s="53" t="str">
        <f>IF(N22="","",IF(AND(N22&lt;&gt;"",入力ボックス!$C$8&lt;N22),"完了日より後",IF(M22&gt;N22,"発注と支払の日付が前後","○")))</f>
        <v/>
      </c>
    </row>
    <row r="23" spans="2:18" x14ac:dyDescent="0.4">
      <c r="B23" s="4"/>
      <c r="C23" s="5"/>
      <c r="D23" s="3" t="str">
        <f>IFERROR(IF(入力ボックス!$C$6="税込",IF(B23="委員謝金",30000,VLOOKUP(C23,リスト!$C$3:D$18,2,FALSE))*1.1,IF(B23="委員謝金",30000,VLOOKUP(C23,リスト!$C$3:D$18,2,FALSE))),"")</f>
        <v/>
      </c>
      <c r="E23" s="4"/>
      <c r="F23" s="6"/>
      <c r="G23" s="6"/>
      <c r="H23" s="6"/>
      <c r="I23" s="7"/>
      <c r="J23" s="7"/>
      <c r="K23" s="3" t="str">
        <f t="shared" si="1"/>
        <v/>
      </c>
      <c r="L23" s="5"/>
      <c r="M23" s="8"/>
      <c r="N23" s="8"/>
      <c r="P23" s="52" t="str">
        <f t="shared" si="0"/>
        <v/>
      </c>
      <c r="Q23" s="52" t="str">
        <f>IF(M23="","",IF(AND(M23&lt;&gt;"",入力ボックス!$C$7&gt;M23),"交付決定日前","○"))</f>
        <v/>
      </c>
      <c r="R23" s="53" t="str">
        <f>IF(N23="","",IF(AND(N23&lt;&gt;"",入力ボックス!$C$8&lt;N23),"完了日より後",IF(M23&gt;N23,"発注と支払の日付が前後","○")))</f>
        <v/>
      </c>
    </row>
    <row r="24" spans="2:18" x14ac:dyDescent="0.4">
      <c r="B24" s="4"/>
      <c r="C24" s="5"/>
      <c r="D24" s="3" t="str">
        <f>IFERROR(IF(入力ボックス!$C$6="税込",IF(B24="委員謝金",30000,VLOOKUP(C24,リスト!$C$3:D$18,2,FALSE))*1.1,IF(B24="委員謝金",30000,VLOOKUP(C24,リスト!$C$3:D$18,2,FALSE))),"")</f>
        <v/>
      </c>
      <c r="E24" s="4"/>
      <c r="F24" s="6"/>
      <c r="G24" s="6"/>
      <c r="H24" s="6"/>
      <c r="I24" s="7"/>
      <c r="J24" s="7"/>
      <c r="K24" s="3" t="str">
        <f t="shared" si="1"/>
        <v/>
      </c>
      <c r="L24" s="5"/>
      <c r="M24" s="8"/>
      <c r="N24" s="8"/>
      <c r="P24" s="52" t="str">
        <f t="shared" si="0"/>
        <v/>
      </c>
      <c r="Q24" s="52" t="str">
        <f>IF(M24="","",IF(AND(M24&lt;&gt;"",入力ボックス!$C$7&gt;M24),"交付決定日前","○"))</f>
        <v/>
      </c>
      <c r="R24" s="53" t="str">
        <f>IF(N24="","",IF(AND(N24&lt;&gt;"",入力ボックス!$C$8&lt;N24),"完了日より後",IF(M24&gt;N24,"発注と支払の日付が前後","○")))</f>
        <v/>
      </c>
    </row>
    <row r="25" spans="2:18" x14ac:dyDescent="0.4">
      <c r="B25" s="4"/>
      <c r="C25" s="5"/>
      <c r="D25" s="3" t="str">
        <f>IFERROR(IF(入力ボックス!$C$6="税込",IF(B25="委員謝金",30000,VLOOKUP(C25,リスト!$C$3:D$18,2,FALSE))*1.1,IF(B25="委員謝金",30000,VLOOKUP(C25,リスト!$C$3:D$18,2,FALSE))),"")</f>
        <v/>
      </c>
      <c r="E25" s="4"/>
      <c r="F25" s="6"/>
      <c r="G25" s="6"/>
      <c r="H25" s="6"/>
      <c r="I25" s="7"/>
      <c r="J25" s="7"/>
      <c r="K25" s="3" t="str">
        <f t="shared" si="1"/>
        <v/>
      </c>
      <c r="L25" s="5"/>
      <c r="M25" s="8"/>
      <c r="N25" s="8"/>
      <c r="P25" s="52" t="str">
        <f t="shared" si="0"/>
        <v/>
      </c>
      <c r="Q25" s="52" t="str">
        <f>IF(M25="","",IF(AND(M25&lt;&gt;"",入力ボックス!$C$7&gt;M25),"交付決定日前","○"))</f>
        <v/>
      </c>
      <c r="R25" s="53" t="str">
        <f>IF(N25="","",IF(AND(N25&lt;&gt;"",入力ボックス!$C$8&lt;N25),"完了日より後",IF(M25&gt;N25,"発注と支払の日付が前後","○")))</f>
        <v/>
      </c>
    </row>
    <row r="26" spans="2:18" x14ac:dyDescent="0.4">
      <c r="B26" s="4"/>
      <c r="C26" s="5"/>
      <c r="D26" s="3" t="str">
        <f>IFERROR(IF(入力ボックス!$C$6="税込",IF(B26="委員謝金",30000,VLOOKUP(C26,リスト!$C$3:D$18,2,FALSE))*1.1,IF(B26="委員謝金",30000,VLOOKUP(C26,リスト!$C$3:D$18,2,FALSE))),"")</f>
        <v/>
      </c>
      <c r="E26" s="4"/>
      <c r="F26" s="6"/>
      <c r="G26" s="6"/>
      <c r="H26" s="6"/>
      <c r="I26" s="7"/>
      <c r="J26" s="7"/>
      <c r="K26" s="3" t="str">
        <f t="shared" si="1"/>
        <v/>
      </c>
      <c r="L26" s="5"/>
      <c r="M26" s="8"/>
      <c r="N26" s="8"/>
      <c r="P26" s="52" t="str">
        <f t="shared" si="0"/>
        <v/>
      </c>
      <c r="Q26" s="52" t="str">
        <f>IF(M26="","",IF(AND(M26&lt;&gt;"",入力ボックス!$C$7&gt;M26),"交付決定日前","○"))</f>
        <v/>
      </c>
      <c r="R26" s="53" t="str">
        <f>IF(N26="","",IF(AND(N26&lt;&gt;"",入力ボックス!$C$8&lt;N26),"完了日より後",IF(M26&gt;N26,"発注と支払の日付が前後","○")))</f>
        <v/>
      </c>
    </row>
    <row r="27" spans="2:18" x14ac:dyDescent="0.4">
      <c r="B27" s="4"/>
      <c r="C27" s="5"/>
      <c r="D27" s="3" t="str">
        <f>IFERROR(IF(入力ボックス!$C$6="税込",IF(B27="委員謝金",30000,VLOOKUP(C27,リスト!$C$3:D$18,2,FALSE))*1.1,IF(B27="委員謝金",30000,VLOOKUP(C27,リスト!$C$3:D$18,2,FALSE))),"")</f>
        <v/>
      </c>
      <c r="E27" s="4"/>
      <c r="F27" s="6"/>
      <c r="G27" s="6"/>
      <c r="H27" s="6"/>
      <c r="I27" s="7"/>
      <c r="J27" s="7"/>
      <c r="K27" s="3" t="str">
        <f t="shared" si="1"/>
        <v/>
      </c>
      <c r="L27" s="5"/>
      <c r="M27" s="8"/>
      <c r="N27" s="8"/>
      <c r="P27" s="52" t="str">
        <f t="shared" si="0"/>
        <v/>
      </c>
      <c r="Q27" s="52" t="str">
        <f>IF(M27="","",IF(AND(M27&lt;&gt;"",入力ボックス!$C$7&gt;M27),"交付決定日前","○"))</f>
        <v/>
      </c>
      <c r="R27" s="53" t="str">
        <f>IF(N27="","",IF(AND(N27&lt;&gt;"",入力ボックス!$C$8&lt;N27),"完了日より後",IF(M27&gt;N27,"発注と支払の日付が前後","○")))</f>
        <v/>
      </c>
    </row>
    <row r="28" spans="2:18" x14ac:dyDescent="0.4">
      <c r="B28" s="4"/>
      <c r="C28" s="5"/>
      <c r="D28" s="3" t="str">
        <f>IFERROR(IF(入力ボックス!$C$6="税込",IF(B28="委員謝金",30000,VLOOKUP(C28,リスト!$C$3:D$18,2,FALSE))*1.1,IF(B28="委員謝金",30000,VLOOKUP(C28,リスト!$C$3:D$18,2,FALSE))),"")</f>
        <v/>
      </c>
      <c r="E28" s="4"/>
      <c r="F28" s="6"/>
      <c r="G28" s="6"/>
      <c r="H28" s="6"/>
      <c r="I28" s="7"/>
      <c r="J28" s="7"/>
      <c r="K28" s="3" t="str">
        <f t="shared" si="1"/>
        <v/>
      </c>
      <c r="L28" s="5"/>
      <c r="M28" s="8"/>
      <c r="N28" s="8"/>
      <c r="P28" s="52" t="str">
        <f t="shared" si="0"/>
        <v/>
      </c>
      <c r="Q28" s="52" t="str">
        <f>IF(M28="","",IF(AND(M28&lt;&gt;"",入力ボックス!$C$7&gt;M28),"交付決定日前","○"))</f>
        <v/>
      </c>
      <c r="R28" s="53" t="str">
        <f>IF(N28="","",IF(AND(N28&lt;&gt;"",入力ボックス!$C$8&lt;N28),"完了日より後",IF(M28&gt;N28,"発注と支払の日付が前後","○")))</f>
        <v/>
      </c>
    </row>
    <row r="29" spans="2:18" x14ac:dyDescent="0.4">
      <c r="B29" s="4"/>
      <c r="C29" s="5"/>
      <c r="D29" s="3" t="str">
        <f>IFERROR(IF(入力ボックス!$C$6="税込",IF(B29="委員謝金",30000,VLOOKUP(C29,リスト!$C$3:D$18,2,FALSE))*1.1,IF(B29="委員謝金",30000,VLOOKUP(C29,リスト!$C$3:D$18,2,FALSE))),"")</f>
        <v/>
      </c>
      <c r="E29" s="4"/>
      <c r="F29" s="6"/>
      <c r="G29" s="6"/>
      <c r="H29" s="6"/>
      <c r="I29" s="7"/>
      <c r="J29" s="7"/>
      <c r="K29" s="3" t="str">
        <f t="shared" si="1"/>
        <v/>
      </c>
      <c r="L29" s="5"/>
      <c r="M29" s="8"/>
      <c r="N29" s="8"/>
      <c r="P29" s="52" t="str">
        <f t="shared" si="0"/>
        <v/>
      </c>
      <c r="Q29" s="52" t="str">
        <f>IF(M29="","",IF(AND(M29&lt;&gt;"",入力ボックス!$C$7&gt;M29),"交付決定日前","○"))</f>
        <v/>
      </c>
      <c r="R29" s="53" t="str">
        <f>IF(N29="","",IF(AND(N29&lt;&gt;"",入力ボックス!$C$8&lt;N29),"完了日より後",IF(M29&gt;N29,"発注と支払の日付が前後","○")))</f>
        <v/>
      </c>
    </row>
    <row r="30" spans="2:18" x14ac:dyDescent="0.4">
      <c r="B30" s="4"/>
      <c r="C30" s="5"/>
      <c r="D30" s="3" t="str">
        <f>IFERROR(IF(入力ボックス!$C$6="税込",IF(B30="委員謝金",30000,VLOOKUP(C30,リスト!$C$3:D$18,2,FALSE))*1.1,IF(B30="委員謝金",30000,VLOOKUP(C30,リスト!$C$3:D$18,2,FALSE))),"")</f>
        <v/>
      </c>
      <c r="E30" s="4"/>
      <c r="F30" s="6"/>
      <c r="G30" s="6"/>
      <c r="H30" s="6"/>
      <c r="I30" s="7"/>
      <c r="J30" s="7"/>
      <c r="K30" s="3" t="str">
        <f t="shared" si="1"/>
        <v/>
      </c>
      <c r="L30" s="5"/>
      <c r="M30" s="8"/>
      <c r="N30" s="8"/>
      <c r="P30" s="52" t="str">
        <f t="shared" si="0"/>
        <v/>
      </c>
      <c r="Q30" s="52" t="str">
        <f>IF(M30="","",IF(AND(M30&lt;&gt;"",入力ボックス!$C$7&gt;M30),"交付決定日前","○"))</f>
        <v/>
      </c>
      <c r="R30" s="53" t="str">
        <f>IF(N30="","",IF(AND(N30&lt;&gt;"",入力ボックス!$C$8&lt;N30),"完了日より後",IF(M30&gt;N30,"発注と支払の日付が前後","○")))</f>
        <v/>
      </c>
    </row>
    <row r="31" spans="2:18" x14ac:dyDescent="0.4">
      <c r="B31" s="4"/>
      <c r="C31" s="5"/>
      <c r="D31" s="3" t="str">
        <f>IFERROR(IF(入力ボックス!$C$6="税込",IF(B31="委員謝金",30000,VLOOKUP(C31,リスト!$C$3:D$18,2,FALSE))*1.1,IF(B31="委員謝金",30000,VLOOKUP(C31,リスト!$C$3:D$18,2,FALSE))),"")</f>
        <v/>
      </c>
      <c r="E31" s="4"/>
      <c r="F31" s="6"/>
      <c r="G31" s="6"/>
      <c r="H31" s="6"/>
      <c r="I31" s="7"/>
      <c r="J31" s="7"/>
      <c r="K31" s="3" t="str">
        <f t="shared" si="1"/>
        <v/>
      </c>
      <c r="L31" s="5"/>
      <c r="M31" s="8"/>
      <c r="N31" s="8"/>
      <c r="P31" s="52" t="str">
        <f t="shared" si="0"/>
        <v/>
      </c>
      <c r="Q31" s="52" t="str">
        <f>IF(M31="","",IF(AND(M31&lt;&gt;"",入力ボックス!$C$7&gt;M31),"交付決定日前","○"))</f>
        <v/>
      </c>
      <c r="R31" s="53" t="str">
        <f>IF(N31="","",IF(AND(N31&lt;&gt;"",入力ボックス!$C$8&lt;N31),"完了日より後",IF(M31&gt;N31,"発注と支払の日付が前後","○")))</f>
        <v/>
      </c>
    </row>
    <row r="32" spans="2:18" x14ac:dyDescent="0.4">
      <c r="B32" s="4"/>
      <c r="C32" s="5"/>
      <c r="D32" s="3" t="str">
        <f>IFERROR(IF(入力ボックス!$C$6="税込",IF(B32="委員謝金",30000,VLOOKUP(C32,リスト!$C$3:D$18,2,FALSE))*1.1,IF(B32="委員謝金",30000,VLOOKUP(C32,リスト!$C$3:D$18,2,FALSE))),"")</f>
        <v/>
      </c>
      <c r="E32" s="4"/>
      <c r="F32" s="6"/>
      <c r="G32" s="6"/>
      <c r="H32" s="6"/>
      <c r="I32" s="7"/>
      <c r="J32" s="7"/>
      <c r="K32" s="3" t="str">
        <f t="shared" si="1"/>
        <v/>
      </c>
      <c r="L32" s="5"/>
      <c r="M32" s="8"/>
      <c r="N32" s="8"/>
      <c r="P32" s="52" t="str">
        <f t="shared" si="0"/>
        <v/>
      </c>
      <c r="Q32" s="52" t="str">
        <f>IF(M32="","",IF(AND(M32&lt;&gt;"",入力ボックス!$C$7&gt;M32),"交付決定日前","○"))</f>
        <v/>
      </c>
      <c r="R32" s="53" t="str">
        <f>IF(N32="","",IF(AND(N32&lt;&gt;"",入力ボックス!$C$8&lt;N32),"完了日より後",IF(M32&gt;N32,"発注と支払の日付が前後","○")))</f>
        <v/>
      </c>
    </row>
    <row r="33" spans="2:18" x14ac:dyDescent="0.4">
      <c r="B33" s="4"/>
      <c r="C33" s="5"/>
      <c r="D33" s="3" t="str">
        <f>IFERROR(IF(入力ボックス!$C$6="税込",IF(B33="委員謝金",30000,VLOOKUP(C33,リスト!$C$3:D$18,2,FALSE))*1.1,IF(B33="委員謝金",30000,VLOOKUP(C33,リスト!$C$3:D$18,2,FALSE))),"")</f>
        <v/>
      </c>
      <c r="E33" s="4"/>
      <c r="F33" s="6"/>
      <c r="G33" s="6"/>
      <c r="H33" s="6"/>
      <c r="I33" s="7"/>
      <c r="J33" s="7"/>
      <c r="K33" s="3" t="str">
        <f t="shared" si="1"/>
        <v/>
      </c>
      <c r="L33" s="5"/>
      <c r="M33" s="8"/>
      <c r="N33" s="8"/>
      <c r="P33" s="52" t="str">
        <f t="shared" si="0"/>
        <v/>
      </c>
      <c r="Q33" s="52" t="str">
        <f>IF(M33="","",IF(AND(M33&lt;&gt;"",入力ボックス!$C$7&gt;M33),"交付決定日前","○"))</f>
        <v/>
      </c>
      <c r="R33" s="53" t="str">
        <f>IF(N33="","",IF(AND(N33&lt;&gt;"",入力ボックス!$C$8&lt;N33),"完了日より後",IF(M33&gt;N33,"発注と支払の日付が前後","○")))</f>
        <v/>
      </c>
    </row>
    <row r="34" spans="2:18" x14ac:dyDescent="0.4">
      <c r="B34" s="4"/>
      <c r="C34" s="5"/>
      <c r="D34" s="3" t="str">
        <f>IFERROR(IF(入力ボックス!$C$6="税込",IF(B34="委員謝金",30000,VLOOKUP(C34,リスト!$C$3:D$18,2,FALSE))*1.1,IF(B34="委員謝金",30000,VLOOKUP(C34,リスト!$C$3:D$18,2,FALSE))),"")</f>
        <v/>
      </c>
      <c r="E34" s="4"/>
      <c r="F34" s="6"/>
      <c r="G34" s="6"/>
      <c r="H34" s="6"/>
      <c r="I34" s="7"/>
      <c r="J34" s="7"/>
      <c r="K34" s="3" t="str">
        <f t="shared" si="1"/>
        <v/>
      </c>
      <c r="L34" s="5"/>
      <c r="M34" s="8"/>
      <c r="N34" s="8"/>
      <c r="P34" s="52" t="str">
        <f t="shared" si="0"/>
        <v/>
      </c>
      <c r="Q34" s="52" t="str">
        <f>IF(M34="","",IF(AND(M34&lt;&gt;"",入力ボックス!$C$7&gt;M34),"交付決定日前","○"))</f>
        <v/>
      </c>
      <c r="R34" s="53" t="str">
        <f>IF(N34="","",IF(AND(N34&lt;&gt;"",入力ボックス!$C$8&lt;N34),"完了日より後",IF(M34&gt;N34,"発注と支払の日付が前後","○")))</f>
        <v/>
      </c>
    </row>
    <row r="35" spans="2:18" x14ac:dyDescent="0.4">
      <c r="B35" s="4"/>
      <c r="C35" s="5"/>
      <c r="D35" s="3" t="str">
        <f>IFERROR(IF(入力ボックス!$C$6="税込",IF(B35="委員謝金",30000,VLOOKUP(C35,リスト!$C$3:D$18,2,FALSE))*1.1,IF(B35="委員謝金",30000,VLOOKUP(C35,リスト!$C$3:D$18,2,FALSE))),"")</f>
        <v/>
      </c>
      <c r="E35" s="4"/>
      <c r="F35" s="6"/>
      <c r="G35" s="6"/>
      <c r="H35" s="6"/>
      <c r="I35" s="7"/>
      <c r="J35" s="7"/>
      <c r="K35" s="3" t="str">
        <f t="shared" si="1"/>
        <v/>
      </c>
      <c r="L35" s="5"/>
      <c r="M35" s="8"/>
      <c r="N35" s="8"/>
      <c r="P35" s="52" t="str">
        <f t="shared" si="0"/>
        <v/>
      </c>
      <c r="Q35" s="52" t="str">
        <f>IF(M35="","",IF(AND(M35&lt;&gt;"",入力ボックス!$C$7&gt;M35),"交付決定日前","○"))</f>
        <v/>
      </c>
      <c r="R35" s="53" t="str">
        <f>IF(N35="","",IF(AND(N35&lt;&gt;"",入力ボックス!$C$8&lt;N35),"完了日より後",IF(M35&gt;N35,"発注と支払の日付が前後","○")))</f>
        <v/>
      </c>
    </row>
    <row r="36" spans="2:18" x14ac:dyDescent="0.4">
      <c r="B36" s="4"/>
      <c r="C36" s="5"/>
      <c r="D36" s="3" t="str">
        <f>IFERROR(IF(入力ボックス!$C$6="税込",IF(B36="委員謝金",30000,VLOOKUP(C36,リスト!$C$3:D$18,2,FALSE))*1.1,IF(B36="委員謝金",30000,VLOOKUP(C36,リスト!$C$3:D$18,2,FALSE))),"")</f>
        <v/>
      </c>
      <c r="E36" s="4"/>
      <c r="F36" s="6"/>
      <c r="G36" s="6"/>
      <c r="H36" s="6"/>
      <c r="I36" s="7"/>
      <c r="J36" s="7"/>
      <c r="K36" s="3" t="str">
        <f t="shared" si="1"/>
        <v/>
      </c>
      <c r="L36" s="5"/>
      <c r="M36" s="8"/>
      <c r="N36" s="8"/>
      <c r="P36" s="52" t="str">
        <f t="shared" si="0"/>
        <v/>
      </c>
      <c r="Q36" s="52" t="str">
        <f>IF(M36="","",IF(AND(M36&lt;&gt;"",入力ボックス!$C$7&gt;M36),"交付決定日前","○"))</f>
        <v/>
      </c>
      <c r="R36" s="53" t="str">
        <f>IF(N36="","",IF(AND(N36&lt;&gt;"",入力ボックス!$C$8&lt;N36),"完了日より後",IF(M36&gt;N36,"発注と支払の日付が前後","○")))</f>
        <v/>
      </c>
    </row>
    <row r="37" spans="2:18" x14ac:dyDescent="0.4">
      <c r="B37" s="4"/>
      <c r="C37" s="5"/>
      <c r="D37" s="3" t="str">
        <f>IFERROR(IF(入力ボックス!$C$6="税込",IF(B37="委員謝金",30000,VLOOKUP(C37,リスト!$C$3:D$18,2,FALSE))*1.1,IF(B37="委員謝金",30000,VLOOKUP(C37,リスト!$C$3:D$18,2,FALSE))),"")</f>
        <v/>
      </c>
      <c r="E37" s="4"/>
      <c r="F37" s="6"/>
      <c r="G37" s="6"/>
      <c r="H37" s="6"/>
      <c r="I37" s="7"/>
      <c r="J37" s="7"/>
      <c r="K37" s="3" t="str">
        <f t="shared" si="1"/>
        <v/>
      </c>
      <c r="L37" s="5"/>
      <c r="M37" s="8"/>
      <c r="N37" s="8"/>
      <c r="P37" s="52" t="str">
        <f t="shared" si="0"/>
        <v/>
      </c>
      <c r="Q37" s="52" t="str">
        <f>IF(M37="","",IF(AND(M37&lt;&gt;"",入力ボックス!$C$7&gt;M37),"交付決定日前","○"))</f>
        <v/>
      </c>
      <c r="R37" s="53" t="str">
        <f>IF(N37="","",IF(AND(N37&lt;&gt;"",入力ボックス!$C$8&lt;N37),"完了日より後",IF(M37&gt;N37,"発注と支払の日付が前後","○")))</f>
        <v/>
      </c>
    </row>
    <row r="38" spans="2:18" x14ac:dyDescent="0.4">
      <c r="B38" s="4"/>
      <c r="C38" s="5"/>
      <c r="D38" s="3" t="str">
        <f>IFERROR(IF(入力ボックス!$C$6="税込",IF(B38="委員謝金",30000,VLOOKUP(C38,リスト!$C$3:D$18,2,FALSE))*1.1,IF(B38="委員謝金",30000,VLOOKUP(C38,リスト!$C$3:D$18,2,FALSE))),"")</f>
        <v/>
      </c>
      <c r="E38" s="4"/>
      <c r="F38" s="6"/>
      <c r="G38" s="6"/>
      <c r="H38" s="6"/>
      <c r="I38" s="7"/>
      <c r="J38" s="7"/>
      <c r="K38" s="3" t="str">
        <f t="shared" si="1"/>
        <v/>
      </c>
      <c r="L38" s="5"/>
      <c r="M38" s="8"/>
      <c r="N38" s="8"/>
      <c r="P38" s="52" t="str">
        <f t="shared" si="0"/>
        <v/>
      </c>
      <c r="Q38" s="52" t="str">
        <f>IF(M38="","",IF(AND(M38&lt;&gt;"",入力ボックス!$C$7&gt;M38),"交付決定日前","○"))</f>
        <v/>
      </c>
      <c r="R38" s="53" t="str">
        <f>IF(N38="","",IF(AND(N38&lt;&gt;"",入力ボックス!$C$8&lt;N38),"完了日より後",IF(M38&gt;N38,"発注と支払の日付が前後","○")))</f>
        <v/>
      </c>
    </row>
    <row r="39" spans="2:18" x14ac:dyDescent="0.4">
      <c r="B39" s="4"/>
      <c r="C39" s="5"/>
      <c r="D39" s="3" t="str">
        <f>IFERROR(IF(入力ボックス!$C$6="税込",IF(B39="委員謝金",30000,VLOOKUP(C39,リスト!$C$3:D$18,2,FALSE))*1.1,IF(B39="委員謝金",30000,VLOOKUP(C39,リスト!$C$3:D$18,2,FALSE))),"")</f>
        <v/>
      </c>
      <c r="E39" s="4"/>
      <c r="F39" s="6"/>
      <c r="G39" s="6"/>
      <c r="H39" s="6"/>
      <c r="I39" s="7"/>
      <c r="J39" s="7"/>
      <c r="K39" s="3" t="str">
        <f t="shared" si="1"/>
        <v/>
      </c>
      <c r="L39" s="5"/>
      <c r="M39" s="8"/>
      <c r="N39" s="8"/>
      <c r="P39" s="52" t="str">
        <f t="shared" si="0"/>
        <v/>
      </c>
      <c r="Q39" s="52" t="str">
        <f>IF(M39="","",IF(AND(M39&lt;&gt;"",入力ボックス!$C$7&gt;M39),"交付決定日前","○"))</f>
        <v/>
      </c>
      <c r="R39" s="53" t="str">
        <f>IF(N39="","",IF(AND(N39&lt;&gt;"",入力ボックス!$C$8&lt;N39),"完了日より後",IF(M39&gt;N39,"発注と支払の日付が前後","○")))</f>
        <v/>
      </c>
    </row>
    <row r="40" spans="2:18" x14ac:dyDescent="0.4">
      <c r="B40" s="4"/>
      <c r="C40" s="5"/>
      <c r="D40" s="3" t="str">
        <f>IFERROR(IF(入力ボックス!$C$6="税込",IF(B40="委員謝金",30000,VLOOKUP(C40,リスト!$C$3:D$18,2,FALSE))*1.1,IF(B40="委員謝金",30000,VLOOKUP(C40,リスト!$C$3:D$18,2,FALSE))),"")</f>
        <v/>
      </c>
      <c r="E40" s="4"/>
      <c r="F40" s="6"/>
      <c r="G40" s="6"/>
      <c r="H40" s="6"/>
      <c r="I40" s="7"/>
      <c r="J40" s="7"/>
      <c r="K40" s="3" t="str">
        <f t="shared" si="1"/>
        <v/>
      </c>
      <c r="L40" s="5"/>
      <c r="M40" s="8"/>
      <c r="N40" s="8"/>
      <c r="P40" s="52" t="str">
        <f t="shared" si="0"/>
        <v/>
      </c>
      <c r="Q40" s="52" t="str">
        <f>IF(M40="","",IF(AND(M40&lt;&gt;"",入力ボックス!$C$7&gt;M40),"交付決定日前","○"))</f>
        <v/>
      </c>
      <c r="R40" s="53" t="str">
        <f>IF(N40="","",IF(AND(N40&lt;&gt;"",入力ボックス!$C$8&lt;N40),"完了日より後",IF(M40&gt;N40,"発注と支払の日付が前後","○")))</f>
        <v/>
      </c>
    </row>
    <row r="41" spans="2:18" x14ac:dyDescent="0.4">
      <c r="B41" s="4"/>
      <c r="C41" s="5"/>
      <c r="D41" s="3" t="str">
        <f>IFERROR(IF(入力ボックス!$C$6="税込",IF(B41="委員謝金",30000,VLOOKUP(C41,リスト!$C$3:D$18,2,FALSE))*1.1,IF(B41="委員謝金",30000,VLOOKUP(C41,リスト!$C$3:D$18,2,FALSE))),"")</f>
        <v/>
      </c>
      <c r="E41" s="4"/>
      <c r="F41" s="6"/>
      <c r="G41" s="6"/>
      <c r="H41" s="6"/>
      <c r="I41" s="7"/>
      <c r="J41" s="7"/>
      <c r="K41" s="3" t="str">
        <f t="shared" si="1"/>
        <v/>
      </c>
      <c r="L41" s="5"/>
      <c r="M41" s="8"/>
      <c r="N41" s="8"/>
      <c r="P41" s="52" t="str">
        <f t="shared" si="0"/>
        <v/>
      </c>
      <c r="Q41" s="52" t="str">
        <f>IF(M41="","",IF(AND(M41&lt;&gt;"",入力ボックス!$C$7&gt;M41),"交付決定日前","○"))</f>
        <v/>
      </c>
      <c r="R41" s="53" t="str">
        <f>IF(N41="","",IF(AND(N41&lt;&gt;"",入力ボックス!$C$8&lt;N41),"完了日より後",IF(M41&gt;N41,"発注と支払の日付が前後","○")))</f>
        <v/>
      </c>
    </row>
    <row r="42" spans="2:18" x14ac:dyDescent="0.4">
      <c r="B42" s="4"/>
      <c r="C42" s="5"/>
      <c r="D42" s="3" t="str">
        <f>IFERROR(IF(入力ボックス!$C$6="税込",IF(B42="委員謝金",30000,VLOOKUP(C42,リスト!$C$3:D$18,2,FALSE))*1.1,IF(B42="委員謝金",30000,VLOOKUP(C42,リスト!$C$3:D$18,2,FALSE))),"")</f>
        <v/>
      </c>
      <c r="E42" s="4"/>
      <c r="F42" s="6"/>
      <c r="G42" s="6"/>
      <c r="H42" s="6"/>
      <c r="I42" s="7"/>
      <c r="J42" s="7"/>
      <c r="K42" s="3" t="str">
        <f t="shared" si="1"/>
        <v/>
      </c>
      <c r="L42" s="5"/>
      <c r="M42" s="8"/>
      <c r="N42" s="8"/>
      <c r="P42" s="52" t="str">
        <f t="shared" si="0"/>
        <v/>
      </c>
      <c r="Q42" s="52" t="str">
        <f>IF(M42="","",IF(AND(M42&lt;&gt;"",入力ボックス!$C$7&gt;M42),"交付決定日前","○"))</f>
        <v/>
      </c>
      <c r="R42" s="53" t="str">
        <f>IF(N42="","",IF(AND(N42&lt;&gt;"",入力ボックス!$C$8&lt;N42),"完了日より後",IF(M42&gt;N42,"発注と支払の日付が前後","○")))</f>
        <v/>
      </c>
    </row>
    <row r="43" spans="2:18" x14ac:dyDescent="0.4">
      <c r="B43" s="4"/>
      <c r="C43" s="5"/>
      <c r="D43" s="3" t="str">
        <f>IFERROR(IF(入力ボックス!$C$6="税込",IF(B43="委員謝金",30000,VLOOKUP(C43,リスト!$C$3:D$18,2,FALSE))*1.1,IF(B43="委員謝金",30000,VLOOKUP(C43,リスト!$C$3:D$18,2,FALSE))),"")</f>
        <v/>
      </c>
      <c r="E43" s="4"/>
      <c r="F43" s="6"/>
      <c r="G43" s="6"/>
      <c r="H43" s="6"/>
      <c r="I43" s="7"/>
      <c r="J43" s="7"/>
      <c r="K43" s="3" t="str">
        <f t="shared" si="1"/>
        <v/>
      </c>
      <c r="L43" s="5"/>
      <c r="M43" s="8"/>
      <c r="N43" s="8"/>
      <c r="P43" s="52" t="str">
        <f t="shared" si="0"/>
        <v/>
      </c>
      <c r="Q43" s="52" t="str">
        <f>IF(M43="","",IF(AND(M43&lt;&gt;"",入力ボックス!$C$7&gt;M43),"交付決定日前","○"))</f>
        <v/>
      </c>
      <c r="R43" s="53" t="str">
        <f>IF(N43="","",IF(AND(N43&lt;&gt;"",入力ボックス!$C$8&lt;N43),"完了日より後",IF(M43&gt;N43,"発注と支払の日付が前後","○")))</f>
        <v/>
      </c>
    </row>
    <row r="44" spans="2:18" x14ac:dyDescent="0.4">
      <c r="B44" s="4"/>
      <c r="C44" s="5"/>
      <c r="D44" s="3" t="str">
        <f>IFERROR(IF(入力ボックス!$C$6="税込",IF(B44="委員謝金",30000,VLOOKUP(C44,リスト!$C$3:D$18,2,FALSE))*1.1,IF(B44="委員謝金",30000,VLOOKUP(C44,リスト!$C$3:D$18,2,FALSE))),"")</f>
        <v/>
      </c>
      <c r="E44" s="4"/>
      <c r="F44" s="6"/>
      <c r="G44" s="6"/>
      <c r="H44" s="6"/>
      <c r="I44" s="7"/>
      <c r="J44" s="7"/>
      <c r="K44" s="3" t="str">
        <f t="shared" si="1"/>
        <v/>
      </c>
      <c r="L44" s="5"/>
      <c r="M44" s="8"/>
      <c r="N44" s="8"/>
      <c r="P44" s="52" t="str">
        <f t="shared" si="0"/>
        <v/>
      </c>
      <c r="Q44" s="52" t="str">
        <f>IF(M44="","",IF(AND(M44&lt;&gt;"",入力ボックス!$C$7&gt;M44),"交付決定日前","○"))</f>
        <v/>
      </c>
      <c r="R44" s="53" t="str">
        <f>IF(N44="","",IF(AND(N44&lt;&gt;"",入力ボックス!$C$8&lt;N44),"完了日より後",IF(M44&gt;N44,"発注と支払の日付が前後","○")))</f>
        <v/>
      </c>
    </row>
    <row r="45" spans="2:18" x14ac:dyDescent="0.4">
      <c r="B45" s="4"/>
      <c r="C45" s="5"/>
      <c r="D45" s="3" t="str">
        <f>IFERROR(IF(入力ボックス!$C$6="税込",IF(B45="委員謝金",30000,VLOOKUP(C45,リスト!$C$3:D$18,2,FALSE))*1.1,IF(B45="委員謝金",30000,VLOOKUP(C45,リスト!$C$3:D$18,2,FALSE))),"")</f>
        <v/>
      </c>
      <c r="E45" s="4"/>
      <c r="F45" s="6"/>
      <c r="G45" s="6"/>
      <c r="H45" s="6"/>
      <c r="I45" s="7"/>
      <c r="J45" s="7"/>
      <c r="K45" s="3" t="str">
        <f t="shared" si="1"/>
        <v/>
      </c>
      <c r="L45" s="5"/>
      <c r="M45" s="8"/>
      <c r="N45" s="8"/>
      <c r="P45" s="52" t="str">
        <f t="shared" si="0"/>
        <v/>
      </c>
      <c r="Q45" s="52" t="str">
        <f>IF(M45="","",IF(AND(M45&lt;&gt;"",入力ボックス!$C$7&gt;M45),"交付決定日前","○"))</f>
        <v/>
      </c>
      <c r="R45" s="53" t="str">
        <f>IF(N45="","",IF(AND(N45&lt;&gt;"",入力ボックス!$C$8&lt;N45),"完了日より後",IF(M45&gt;N45,"発注と支払の日付が前後","○")))</f>
        <v/>
      </c>
    </row>
    <row r="46" spans="2:18" x14ac:dyDescent="0.4">
      <c r="B46" s="4"/>
      <c r="C46" s="5"/>
      <c r="D46" s="3" t="str">
        <f>IFERROR(IF(入力ボックス!$C$6="税込",IF(B46="委員謝金",30000,VLOOKUP(C46,リスト!$C$3:D$18,2,FALSE))*1.1,IF(B46="委員謝金",30000,VLOOKUP(C46,リスト!$C$3:D$18,2,FALSE))),"")</f>
        <v/>
      </c>
      <c r="E46" s="4"/>
      <c r="F46" s="6"/>
      <c r="G46" s="6"/>
      <c r="H46" s="6"/>
      <c r="I46" s="7"/>
      <c r="J46" s="7"/>
      <c r="K46" s="3" t="str">
        <f t="shared" si="1"/>
        <v/>
      </c>
      <c r="L46" s="5"/>
      <c r="M46" s="8"/>
      <c r="N46" s="8"/>
      <c r="P46" s="52" t="str">
        <f t="shared" si="0"/>
        <v/>
      </c>
      <c r="Q46" s="52" t="str">
        <f>IF(M46="","",IF(AND(M46&lt;&gt;"",入力ボックス!$C$7&gt;M46),"交付決定日前","○"))</f>
        <v/>
      </c>
      <c r="R46" s="53" t="str">
        <f>IF(N46="","",IF(AND(N46&lt;&gt;"",入力ボックス!$C$8&lt;N46),"完了日より後",IF(M46&gt;N46,"発注と支払の日付が前後","○")))</f>
        <v/>
      </c>
    </row>
    <row r="47" spans="2:18" x14ac:dyDescent="0.4">
      <c r="B47" s="4"/>
      <c r="C47" s="5"/>
      <c r="D47" s="3" t="str">
        <f>IFERROR(IF(入力ボックス!$C$6="税込",IF(B47="委員謝金",30000,VLOOKUP(C47,リスト!$C$3:D$18,2,FALSE))*1.1,IF(B47="委員謝金",30000,VLOOKUP(C47,リスト!$C$3:D$18,2,FALSE))),"")</f>
        <v/>
      </c>
      <c r="E47" s="4"/>
      <c r="F47" s="6"/>
      <c r="G47" s="6"/>
      <c r="H47" s="6"/>
      <c r="I47" s="7"/>
      <c r="J47" s="7"/>
      <c r="K47" s="3" t="str">
        <f t="shared" si="1"/>
        <v/>
      </c>
      <c r="L47" s="5"/>
      <c r="M47" s="8"/>
      <c r="N47" s="8"/>
      <c r="P47" s="52" t="str">
        <f t="shared" si="0"/>
        <v/>
      </c>
      <c r="Q47" s="52" t="str">
        <f>IF(M47="","",IF(AND(M47&lt;&gt;"",入力ボックス!$C$7&gt;M47),"交付決定日前","○"))</f>
        <v/>
      </c>
      <c r="R47" s="53" t="str">
        <f>IF(N47="","",IF(AND(N47&lt;&gt;"",入力ボックス!$C$8&lt;N47),"完了日より後",IF(M47&gt;N47,"発注と支払の日付が前後","○")))</f>
        <v/>
      </c>
    </row>
    <row r="48" spans="2:18" x14ac:dyDescent="0.4">
      <c r="B48" s="4"/>
      <c r="C48" s="5"/>
      <c r="D48" s="3" t="str">
        <f>IFERROR(IF(入力ボックス!$C$6="税込",IF(B48="委員謝金",30000,VLOOKUP(C48,リスト!$C$3:D$18,2,FALSE))*1.1,IF(B48="委員謝金",30000,VLOOKUP(C48,リスト!$C$3:D$18,2,FALSE))),"")</f>
        <v/>
      </c>
      <c r="E48" s="4"/>
      <c r="F48" s="6"/>
      <c r="G48" s="6"/>
      <c r="H48" s="6"/>
      <c r="I48" s="7"/>
      <c r="J48" s="7"/>
      <c r="K48" s="3" t="str">
        <f t="shared" si="1"/>
        <v/>
      </c>
      <c r="L48" s="5"/>
      <c r="M48" s="8"/>
      <c r="N48" s="8"/>
      <c r="P48" s="52" t="str">
        <f t="shared" si="0"/>
        <v/>
      </c>
      <c r="Q48" s="52" t="str">
        <f>IF(M48="","",IF(AND(M48&lt;&gt;"",入力ボックス!$C$7&gt;M48),"交付決定日前","○"))</f>
        <v/>
      </c>
      <c r="R48" s="53" t="str">
        <f>IF(N48="","",IF(AND(N48&lt;&gt;"",入力ボックス!$C$8&lt;N48),"完了日より後",IF(M48&gt;N48,"発注と支払の日付が前後","○")))</f>
        <v/>
      </c>
    </row>
    <row r="49" spans="2:18" x14ac:dyDescent="0.4">
      <c r="B49" s="4"/>
      <c r="C49" s="5"/>
      <c r="D49" s="3" t="str">
        <f>IFERROR(IF(入力ボックス!$C$6="税込",IF(B49="委員謝金",30000,VLOOKUP(C49,リスト!$C$3:D$18,2,FALSE))*1.1,IF(B49="委員謝金",30000,VLOOKUP(C49,リスト!$C$3:D$18,2,FALSE))),"")</f>
        <v/>
      </c>
      <c r="E49" s="4"/>
      <c r="F49" s="6"/>
      <c r="G49" s="6"/>
      <c r="H49" s="6"/>
      <c r="I49" s="7"/>
      <c r="J49" s="7"/>
      <c r="K49" s="3" t="str">
        <f t="shared" si="1"/>
        <v/>
      </c>
      <c r="L49" s="5"/>
      <c r="M49" s="8"/>
      <c r="N49" s="8"/>
      <c r="P49" s="52" t="str">
        <f t="shared" si="0"/>
        <v/>
      </c>
      <c r="Q49" s="52" t="str">
        <f>IF(M49="","",IF(AND(M49&lt;&gt;"",入力ボックス!$C$7&gt;M49),"交付決定日前","○"))</f>
        <v/>
      </c>
      <c r="R49" s="53" t="str">
        <f>IF(N49="","",IF(AND(N49&lt;&gt;"",入力ボックス!$C$8&lt;N49),"完了日より後",IF(M49&gt;N49,"発注と支払の日付が前後","○")))</f>
        <v/>
      </c>
    </row>
    <row r="50" spans="2:18" x14ac:dyDescent="0.4">
      <c r="B50" s="4"/>
      <c r="C50" s="5"/>
      <c r="D50" s="3" t="str">
        <f>IFERROR(IF(入力ボックス!$C$6="税込",IF(B50="委員謝金",30000,VLOOKUP(C50,リスト!$C$3:D$18,2,FALSE))*1.1,IF(B50="委員謝金",30000,VLOOKUP(C50,リスト!$C$3:D$18,2,FALSE))),"")</f>
        <v/>
      </c>
      <c r="E50" s="4"/>
      <c r="F50" s="6"/>
      <c r="G50" s="6"/>
      <c r="H50" s="6"/>
      <c r="I50" s="7"/>
      <c r="J50" s="7"/>
      <c r="K50" s="3" t="str">
        <f t="shared" si="1"/>
        <v/>
      </c>
      <c r="L50" s="5"/>
      <c r="M50" s="8"/>
      <c r="N50" s="8"/>
      <c r="P50" s="52" t="str">
        <f t="shared" si="0"/>
        <v/>
      </c>
      <c r="Q50" s="52" t="str">
        <f>IF(M50="","",IF(AND(M50&lt;&gt;"",入力ボックス!$C$7&gt;M50),"交付決定日前","○"))</f>
        <v/>
      </c>
      <c r="R50" s="53" t="str">
        <f>IF(N50="","",IF(AND(N50&lt;&gt;"",入力ボックス!$C$8&lt;N50),"完了日より後",IF(M50&gt;N50,"発注と支払の日付が前後","○")))</f>
        <v/>
      </c>
    </row>
    <row r="51" spans="2:18" x14ac:dyDescent="0.4">
      <c r="B51" s="4"/>
      <c r="C51" s="5"/>
      <c r="D51" s="3" t="str">
        <f>IFERROR(IF(入力ボックス!$C$6="税込",IF(B51="委員謝金",30000,VLOOKUP(C51,リスト!$C$3:D$18,2,FALSE))*1.1,IF(B51="委員謝金",30000,VLOOKUP(C51,リスト!$C$3:D$18,2,FALSE))),"")</f>
        <v/>
      </c>
      <c r="E51" s="4"/>
      <c r="F51" s="6"/>
      <c r="G51" s="6"/>
      <c r="H51" s="6"/>
      <c r="I51" s="7"/>
      <c r="J51" s="7"/>
      <c r="K51" s="3" t="str">
        <f t="shared" si="1"/>
        <v/>
      </c>
      <c r="L51" s="5"/>
      <c r="M51" s="8"/>
      <c r="N51" s="8"/>
      <c r="P51" s="52" t="str">
        <f t="shared" si="0"/>
        <v/>
      </c>
      <c r="Q51" s="52" t="str">
        <f>IF(M51="","",IF(AND(M51&lt;&gt;"",入力ボックス!$C$7&gt;M51),"交付決定日前","○"))</f>
        <v/>
      </c>
      <c r="R51" s="53" t="str">
        <f>IF(N51="","",IF(AND(N51&lt;&gt;"",入力ボックス!$C$8&lt;N51),"完了日より後",IF(M51&gt;N51,"発注と支払の日付が前後","○")))</f>
        <v/>
      </c>
    </row>
    <row r="52" spans="2:18" x14ac:dyDescent="0.4">
      <c r="B52" s="4"/>
      <c r="C52" s="5"/>
      <c r="D52" s="3" t="str">
        <f>IFERROR(IF(入力ボックス!$C$6="税込",IF(B52="委員謝金",30000,VLOOKUP(C52,リスト!$C$3:D$18,2,FALSE))*1.1,IF(B52="委員謝金",30000,VLOOKUP(C52,リスト!$C$3:D$18,2,FALSE))),"")</f>
        <v/>
      </c>
      <c r="E52" s="4"/>
      <c r="F52" s="6"/>
      <c r="G52" s="6"/>
      <c r="H52" s="6"/>
      <c r="I52" s="7"/>
      <c r="J52" s="7"/>
      <c r="K52" s="3" t="str">
        <f t="shared" si="1"/>
        <v/>
      </c>
      <c r="L52" s="5"/>
      <c r="M52" s="8"/>
      <c r="N52" s="8"/>
      <c r="P52" s="52" t="str">
        <f t="shared" si="0"/>
        <v/>
      </c>
      <c r="Q52" s="52" t="str">
        <f>IF(M52="","",IF(AND(M52&lt;&gt;"",入力ボックス!$C$7&gt;M52),"交付決定日前","○"))</f>
        <v/>
      </c>
      <c r="R52" s="53" t="str">
        <f>IF(N52="","",IF(AND(N52&lt;&gt;"",入力ボックス!$C$8&lt;N52),"完了日より後",IF(M52&gt;N52,"発注と支払の日付が前後","○")))</f>
        <v/>
      </c>
    </row>
    <row r="53" spans="2:18" x14ac:dyDescent="0.4">
      <c r="B53" s="4"/>
      <c r="C53" s="5"/>
      <c r="D53" s="3" t="str">
        <f>IFERROR(IF(入力ボックス!$C$6="税込",IF(B53="委員謝金",30000,VLOOKUP(C53,リスト!$C$3:D$18,2,FALSE))*1.1,IF(B53="委員謝金",30000,VLOOKUP(C53,リスト!$C$3:D$18,2,FALSE))),"")</f>
        <v/>
      </c>
      <c r="E53" s="4"/>
      <c r="F53" s="6"/>
      <c r="G53" s="6"/>
      <c r="H53" s="6"/>
      <c r="I53" s="7"/>
      <c r="J53" s="7"/>
      <c r="K53" s="3" t="str">
        <f t="shared" si="1"/>
        <v/>
      </c>
      <c r="L53" s="5"/>
      <c r="M53" s="8"/>
      <c r="N53" s="8"/>
      <c r="P53" s="52" t="str">
        <f t="shared" si="0"/>
        <v/>
      </c>
      <c r="Q53" s="52" t="str">
        <f>IF(M53="","",IF(AND(M53&lt;&gt;"",入力ボックス!$C$7&gt;M53),"交付決定日前","○"))</f>
        <v/>
      </c>
      <c r="R53" s="53" t="str">
        <f>IF(N53="","",IF(AND(N53&lt;&gt;"",入力ボックス!$C$8&lt;N53),"完了日より後",IF(M53&gt;N53,"発注と支払の日付が前後","○")))</f>
        <v/>
      </c>
    </row>
    <row r="54" spans="2:18" x14ac:dyDescent="0.4">
      <c r="B54" s="4"/>
      <c r="C54" s="5"/>
      <c r="D54" s="3" t="str">
        <f>IFERROR(IF(入力ボックス!$C$6="税込",IF(B54="委員謝金",30000,VLOOKUP(C54,リスト!$C$3:D$18,2,FALSE))*1.1,IF(B54="委員謝金",30000,VLOOKUP(C54,リスト!$C$3:D$18,2,FALSE))),"")</f>
        <v/>
      </c>
      <c r="E54" s="4"/>
      <c r="F54" s="6"/>
      <c r="G54" s="6"/>
      <c r="H54" s="6"/>
      <c r="I54" s="7"/>
      <c r="J54" s="7"/>
      <c r="K54" s="3"/>
      <c r="L54" s="5"/>
      <c r="M54" s="8"/>
      <c r="N54" s="8"/>
      <c r="P54" s="52" t="str">
        <f t="shared" si="0"/>
        <v/>
      </c>
      <c r="Q54" s="52" t="str">
        <f>IF(M54="","",IF(AND(M54&lt;&gt;"",入力ボックス!$C$7&gt;M54),"交付決定日前","○"))</f>
        <v/>
      </c>
      <c r="R54" s="53" t="str">
        <f>IF(N54="","",IF(AND(N54&lt;&gt;"",入力ボックス!$C$8&lt;N54),"完了日より後",IF(M54&gt;N54,"発注と支払の日付が前後","○")))</f>
        <v/>
      </c>
    </row>
  </sheetData>
  <sheetProtection algorithmName="SHA-512" hashValue="dJt8VN78OgkUZtZCenSVFeoFojJjRqjNR+/y3yu80vgNMjmBXEE81zxbmiFhMc6zpUIWEovLCsMyhz52yECl9Q==" saltValue="icQcSa+ecIJsADBAoPPMeg==" spinCount="100000" sheet="1" formatRows="0"/>
  <autoFilter ref="B4:N30" xr:uid="{C120E15A-5329-4ED6-9599-07FE2CA91BCC}"/>
  <mergeCells count="12">
    <mergeCell ref="I3:I4"/>
    <mergeCell ref="B3:D3"/>
    <mergeCell ref="E3:E4"/>
    <mergeCell ref="F3:F4"/>
    <mergeCell ref="G3:G4"/>
    <mergeCell ref="H3:H4"/>
    <mergeCell ref="Q3:R3"/>
    <mergeCell ref="J3:J4"/>
    <mergeCell ref="K3:K4"/>
    <mergeCell ref="L3:L4"/>
    <mergeCell ref="M3:M4"/>
    <mergeCell ref="N3:N4"/>
  </mergeCells>
  <phoneticPr fontId="2"/>
  <conditionalFormatting sqref="C5:C54">
    <cfRule type="expression" dxfId="1" priority="2">
      <formula>$B5="委員謝金"</formula>
    </cfRule>
  </conditionalFormatting>
  <conditionalFormatting sqref="H5:H54">
    <cfRule type="expression" dxfId="0" priority="1">
      <formula>$B5="委員謝金"</formula>
    </cfRule>
  </conditionalFormatting>
  <pageMargins left="0.7" right="0.7" top="0.75" bottom="0.7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51AB76D-CFEF-4B3D-AD60-A0CAE797CFFE}">
          <x14:formula1>
            <xm:f>リスト!$B$4:$B$5</xm:f>
          </x14:formula1>
          <xm:sqref>B5:B54</xm:sqref>
        </x14:dataValidation>
        <x14:dataValidation type="list" allowBlank="1" showInputMessage="1" showErrorMessage="1" xr:uid="{773D0C07-5D60-4376-BED9-35ADECF6F282}">
          <x14:formula1>
            <xm:f>リスト!$C$4:$C$18</xm:f>
          </x14:formula1>
          <xm:sqref>C5:C54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0AF4-6AC7-41EA-8DB3-E25C7DA9407B}">
  <sheetPr codeName="Sheet5"/>
  <dimension ref="B3:F18"/>
  <sheetViews>
    <sheetView workbookViewId="0">
      <selection activeCell="D9" sqref="D9"/>
    </sheetView>
  </sheetViews>
  <sheetFormatPr defaultRowHeight="18.75" x14ac:dyDescent="0.4"/>
  <cols>
    <col min="2" max="2" width="15.375" customWidth="1"/>
    <col min="3" max="3" width="34.375" customWidth="1"/>
  </cols>
  <sheetData>
    <row r="3" spans="2:6" x14ac:dyDescent="0.4">
      <c r="B3" t="s">
        <v>16</v>
      </c>
      <c r="C3" t="s">
        <v>20</v>
      </c>
      <c r="D3" t="s">
        <v>38</v>
      </c>
    </row>
    <row r="4" spans="2:6" x14ac:dyDescent="0.4">
      <c r="B4" t="s">
        <v>21</v>
      </c>
      <c r="C4" t="s">
        <v>22</v>
      </c>
      <c r="D4">
        <v>50000</v>
      </c>
    </row>
    <row r="5" spans="2:6" x14ac:dyDescent="0.4">
      <c r="B5" t="s">
        <v>20</v>
      </c>
      <c r="C5" t="s">
        <v>23</v>
      </c>
      <c r="D5">
        <v>50000</v>
      </c>
    </row>
    <row r="6" spans="2:6" x14ac:dyDescent="0.4">
      <c r="C6" t="s">
        <v>24</v>
      </c>
      <c r="D6">
        <v>50000</v>
      </c>
      <c r="F6" s="2"/>
    </row>
    <row r="7" spans="2:6" x14ac:dyDescent="0.4">
      <c r="C7" t="s">
        <v>25</v>
      </c>
      <c r="D7">
        <v>50000</v>
      </c>
    </row>
    <row r="8" spans="2:6" x14ac:dyDescent="0.4">
      <c r="C8" t="s">
        <v>39</v>
      </c>
      <c r="D8">
        <v>40000</v>
      </c>
    </row>
    <row r="9" spans="2:6" x14ac:dyDescent="0.4">
      <c r="C9" t="s">
        <v>40</v>
      </c>
      <c r="D9">
        <v>40000</v>
      </c>
    </row>
    <row r="10" spans="2:6" x14ac:dyDescent="0.4">
      <c r="C10" t="s">
        <v>26</v>
      </c>
      <c r="D10">
        <v>40000</v>
      </c>
    </row>
    <row r="11" spans="2:6" x14ac:dyDescent="0.4">
      <c r="C11" t="s">
        <v>27</v>
      </c>
      <c r="D11">
        <v>40000</v>
      </c>
    </row>
    <row r="12" spans="2:6" x14ac:dyDescent="0.4">
      <c r="C12" t="s">
        <v>28</v>
      </c>
      <c r="D12">
        <v>40000</v>
      </c>
    </row>
    <row r="13" spans="2:6" x14ac:dyDescent="0.4">
      <c r="C13" t="s">
        <v>29</v>
      </c>
      <c r="D13">
        <v>40000</v>
      </c>
    </row>
    <row r="14" spans="2:6" x14ac:dyDescent="0.4">
      <c r="C14" t="s">
        <v>30</v>
      </c>
      <c r="D14">
        <v>40000</v>
      </c>
    </row>
    <row r="15" spans="2:6" x14ac:dyDescent="0.4">
      <c r="C15" t="s">
        <v>31</v>
      </c>
      <c r="D15">
        <v>40000</v>
      </c>
    </row>
    <row r="16" spans="2:6" x14ac:dyDescent="0.4">
      <c r="C16" t="s">
        <v>32</v>
      </c>
      <c r="D16">
        <v>40000</v>
      </c>
    </row>
    <row r="17" spans="3:4" x14ac:dyDescent="0.4">
      <c r="C17" t="s">
        <v>33</v>
      </c>
      <c r="D17">
        <v>30000</v>
      </c>
    </row>
    <row r="18" spans="3:4" x14ac:dyDescent="0.4">
      <c r="C18" t="s">
        <v>34</v>
      </c>
      <c r="D18">
        <v>30000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d62dd2-e70f-4290-bbd3-5439846c62f9" xsi:nil="true"/>
    <lcf76f155ced4ddcb4097134ff3c332f xmlns="460a66c6-8bb0-4334-abc1-6836a0bf0bf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270E7F681EF8145B07E6423450B6F7C" ma:contentTypeVersion="11" ma:contentTypeDescription="新しいドキュメントを作成します。" ma:contentTypeScope="" ma:versionID="c4cad829f3e07ef80bfac7bedff267ff">
  <xsd:schema xmlns:xsd="http://www.w3.org/2001/XMLSchema" xmlns:xs="http://www.w3.org/2001/XMLSchema" xmlns:p="http://schemas.microsoft.com/office/2006/metadata/properties" xmlns:ns2="460a66c6-8bb0-4334-abc1-6836a0bf0bf6" xmlns:ns3="45d62dd2-e70f-4290-bbd3-5439846c62f9" targetNamespace="http://schemas.microsoft.com/office/2006/metadata/properties" ma:root="true" ma:fieldsID="8ed585ba5ab0cba2188d842f48a52fdb" ns2:_="" ns3:_="">
    <xsd:import namespace="460a66c6-8bb0-4334-abc1-6836a0bf0bf6"/>
    <xsd:import namespace="45d62dd2-e70f-4290-bbd3-5439846c62f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0a66c6-8bb0-4334-abc1-6836a0bf0b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c7b369e-aa46-478e-b93f-752aa8ff84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d62dd2-e70f-4290-bbd3-5439846c62f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a492af5-a22e-4bbf-af87-2deccbf600dd}" ma:internalName="TaxCatchAll" ma:showField="CatchAllData" ma:web="45d62dd2-e70f-4290-bbd3-5439846c6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327A14-306B-4165-992A-66BF2752EE97}">
  <ds:schemaRefs>
    <ds:schemaRef ds:uri="http://schemas.microsoft.com/office/2006/metadata/properties"/>
    <ds:schemaRef ds:uri="http://schemas.microsoft.com/office/infopath/2007/PartnerControls"/>
    <ds:schemaRef ds:uri="45d62dd2-e70f-4290-bbd3-5439846c62f9"/>
    <ds:schemaRef ds:uri="460a66c6-8bb0-4334-abc1-6836a0bf0bf6"/>
  </ds:schemaRefs>
</ds:datastoreItem>
</file>

<file path=customXml/itemProps2.xml><?xml version="1.0" encoding="utf-8"?>
<ds:datastoreItem xmlns:ds="http://schemas.openxmlformats.org/officeDocument/2006/customXml" ds:itemID="{7EE50A77-0F03-4DA5-A3F9-2925D9A41B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D8D5B5-15D7-4E17-929A-A59D13D05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0a66c6-8bb0-4334-abc1-6836a0bf0bf6"/>
    <ds:schemaRef ds:uri="45d62dd2-e70f-4290-bbd3-5439846c62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入力について</vt:lpstr>
      <vt:lpstr>入力ボックス</vt:lpstr>
      <vt:lpstr>②委員等謝金</vt:lpstr>
      <vt:lpstr>名簿一覧</vt:lpstr>
      <vt:lpstr>リスト</vt:lpstr>
      <vt:lpstr>②委員等謝金!Print_Area</vt:lpstr>
      <vt:lpstr>入力について!Print_Area</vt:lpstr>
      <vt:lpstr>名簿一覧!Print_Area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2025-09-11T07:34:18Z</cp:lastPrinted>
  <dcterms:created xsi:type="dcterms:W3CDTF">2025-05-27T04:23:17Z</dcterms:created>
  <dcterms:modified xsi:type="dcterms:W3CDTF">2025-10-24T08:15:11Z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0x0101001270E7F681EF8145B07E6423450B6F7C</vt:lpwstr>
  </property>
  <property fmtid="{D5CDD505-2E9C-101B-9397-08002B2CF9AE}" pid="3" name="MediaServiceImageTags">
    <vt:lpwstr/>
  </property>
</Properties>
</file>